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ntsvr2\tntdata2\Středočeský kraj\Středočeský fond obnovy venkova 2021 - 2024 (1 tis. Kč na obyvatele)\Bořanovice\VŘ\"/>
    </mc:Choice>
  </mc:AlternateContent>
  <bookViews>
    <workbookView xWindow="0" yWindow="0" windowWidth="18690" windowHeight="10395" activeTab="1"/>
  </bookViews>
  <sheets>
    <sheet name="Rekapitulace stavby" sheetId="1" r:id="rId1"/>
    <sheet name="SO 100 - Chodník" sheetId="2" r:id="rId2"/>
    <sheet name="SO 401 - VO" sheetId="3" r:id="rId3"/>
    <sheet name="SO 900 - VRN" sheetId="4" r:id="rId4"/>
  </sheets>
  <definedNames>
    <definedName name="_xlnm._FilterDatabase" localSheetId="1" hidden="1">'SO 100 - Chodník'!$C$134:$K$362</definedName>
    <definedName name="_xlnm._FilterDatabase" localSheetId="2" hidden="1">'SO 401 - VO'!$C$137:$K$223</definedName>
    <definedName name="_xlnm._FilterDatabase" localSheetId="3" hidden="1">'SO 900 - VRN'!$C$132:$K$158</definedName>
    <definedName name="_xlnm.Print_Titles" localSheetId="0">'Rekapitulace stavby'!$92:$92</definedName>
    <definedName name="_xlnm.Print_Titles" localSheetId="1">'SO 100 - Chodník'!$134:$134</definedName>
    <definedName name="_xlnm.Print_Titles" localSheetId="2">'SO 401 - VO'!$137:$137</definedName>
    <definedName name="_xlnm.Print_Titles" localSheetId="3">'SO 900 - VRN'!$132:$132</definedName>
    <definedName name="_xlnm.Print_Area" localSheetId="0">'Rekapitulace stavby'!$D$4:$AO$76,'Rekapitulace stavby'!$C$82:$AQ$105</definedName>
    <definedName name="_xlnm.Print_Area" localSheetId="1">'SO 100 - Chodník'!$C$4:$J$76,'SO 100 - Chodník'!$C$82:$J$116,'SO 100 - Chodník'!$C$122:$K$362</definedName>
    <definedName name="_xlnm.Print_Area" localSheetId="2">'SO 401 - VO'!$C$4:$J$76,'SO 401 - VO'!$C$82:$J$119,'SO 401 - VO'!$C$125:$K$223</definedName>
    <definedName name="_xlnm.Print_Area" localSheetId="3">'SO 900 - VRN'!$C$4:$J$76,'SO 900 - VRN'!$C$82:$J$114,'SO 900 - VRN'!$C$120:$K$158</definedName>
  </definedNames>
  <calcPr calcId="152511"/>
</workbook>
</file>

<file path=xl/calcChain.xml><?xml version="1.0" encoding="utf-8"?>
<calcChain xmlns="http://schemas.openxmlformats.org/spreadsheetml/2006/main">
  <c r="J39" i="4" l="1"/>
  <c r="J38" i="4"/>
  <c r="AY97" i="1" s="1"/>
  <c r="J37" i="4"/>
  <c r="AX97" i="1" s="1"/>
  <c r="BI157" i="4"/>
  <c r="BH157" i="4"/>
  <c r="BG157" i="4"/>
  <c r="BF157" i="4"/>
  <c r="T157" i="4"/>
  <c r="T156" i="4" s="1"/>
  <c r="R157" i="4"/>
  <c r="R156" i="4" s="1"/>
  <c r="P157" i="4"/>
  <c r="P156" i="4" s="1"/>
  <c r="BI155" i="4"/>
  <c r="BH155" i="4"/>
  <c r="BG155" i="4"/>
  <c r="BF155" i="4"/>
  <c r="T155" i="4"/>
  <c r="T154" i="4" s="1"/>
  <c r="R155" i="4"/>
  <c r="R154" i="4" s="1"/>
  <c r="P155" i="4"/>
  <c r="P154" i="4" s="1"/>
  <c r="BI153" i="4"/>
  <c r="BH153" i="4"/>
  <c r="BG153" i="4"/>
  <c r="BF153" i="4"/>
  <c r="T153" i="4"/>
  <c r="T152" i="4" s="1"/>
  <c r="R153" i="4"/>
  <c r="R152" i="4" s="1"/>
  <c r="P153" i="4"/>
  <c r="P152" i="4" s="1"/>
  <c r="BI151" i="4"/>
  <c r="BH151" i="4"/>
  <c r="BG151" i="4"/>
  <c r="BF151" i="4"/>
  <c r="T151" i="4"/>
  <c r="R151" i="4"/>
  <c r="P151" i="4"/>
  <c r="BI150" i="4"/>
  <c r="BH150" i="4"/>
  <c r="BG150" i="4"/>
  <c r="BF150" i="4"/>
  <c r="T150" i="4"/>
  <c r="R150" i="4"/>
  <c r="P150" i="4"/>
  <c r="BI148" i="4"/>
  <c r="BH148" i="4"/>
  <c r="BG148" i="4"/>
  <c r="BF148" i="4"/>
  <c r="T148" i="4"/>
  <c r="R148" i="4"/>
  <c r="P148" i="4"/>
  <c r="BI147" i="4"/>
  <c r="BH147" i="4"/>
  <c r="BG147" i="4"/>
  <c r="BF147" i="4"/>
  <c r="T147" i="4"/>
  <c r="R147" i="4"/>
  <c r="P147" i="4"/>
  <c r="BI146" i="4"/>
  <c r="BH146" i="4"/>
  <c r="BG146" i="4"/>
  <c r="BF146" i="4"/>
  <c r="T146" i="4"/>
  <c r="R146" i="4"/>
  <c r="P146" i="4"/>
  <c r="BI144" i="4"/>
  <c r="BH144" i="4"/>
  <c r="BG144" i="4"/>
  <c r="BF144" i="4"/>
  <c r="T144" i="4"/>
  <c r="R144" i="4"/>
  <c r="P144" i="4"/>
  <c r="BI143" i="4"/>
  <c r="BH143" i="4"/>
  <c r="BG143" i="4"/>
  <c r="BF143" i="4"/>
  <c r="T143" i="4"/>
  <c r="R143" i="4"/>
  <c r="P143"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8" i="4"/>
  <c r="BH138" i="4"/>
  <c r="BG138" i="4"/>
  <c r="BF138" i="4"/>
  <c r="T138" i="4"/>
  <c r="R138" i="4"/>
  <c r="P138" i="4"/>
  <c r="BI137" i="4"/>
  <c r="BH137" i="4"/>
  <c r="BG137" i="4"/>
  <c r="BF137" i="4"/>
  <c r="T137" i="4"/>
  <c r="R137" i="4"/>
  <c r="P137" i="4"/>
  <c r="BI136" i="4"/>
  <c r="BH136" i="4"/>
  <c r="BG136" i="4"/>
  <c r="BF136" i="4"/>
  <c r="T136" i="4"/>
  <c r="R136" i="4"/>
  <c r="P136" i="4"/>
  <c r="J130" i="4"/>
  <c r="J129" i="4"/>
  <c r="F129" i="4"/>
  <c r="F127" i="4"/>
  <c r="E125" i="4"/>
  <c r="BI112" i="4"/>
  <c r="BH112" i="4"/>
  <c r="BG112" i="4"/>
  <c r="BF112" i="4"/>
  <c r="BI111" i="4"/>
  <c r="BH111" i="4"/>
  <c r="BG111" i="4"/>
  <c r="BF111" i="4"/>
  <c r="BE111" i="4"/>
  <c r="BI110" i="4"/>
  <c r="BH110" i="4"/>
  <c r="BG110" i="4"/>
  <c r="BF110" i="4"/>
  <c r="BE110" i="4"/>
  <c r="BI109" i="4"/>
  <c r="BH109" i="4"/>
  <c r="BG109" i="4"/>
  <c r="BF109" i="4"/>
  <c r="BE109" i="4"/>
  <c r="BI108" i="4"/>
  <c r="BH108" i="4"/>
  <c r="BG108" i="4"/>
  <c r="BF108" i="4"/>
  <c r="BE108" i="4"/>
  <c r="BI107" i="4"/>
  <c r="BH107" i="4"/>
  <c r="BG107" i="4"/>
  <c r="BF107" i="4"/>
  <c r="BE107" i="4"/>
  <c r="J92" i="4"/>
  <c r="J91" i="4"/>
  <c r="F91" i="4"/>
  <c r="F89" i="4"/>
  <c r="E87" i="4"/>
  <c r="J18" i="4"/>
  <c r="E18" i="4"/>
  <c r="F92" i="4" s="1"/>
  <c r="J17" i="4"/>
  <c r="J12" i="4"/>
  <c r="J127" i="4"/>
  <c r="E7" i="4"/>
  <c r="E85" i="4"/>
  <c r="J39" i="3"/>
  <c r="J38" i="3"/>
  <c r="AY96" i="1" s="1"/>
  <c r="J37" i="3"/>
  <c r="AX96" i="1" s="1"/>
  <c r="BI223" i="3"/>
  <c r="BH223" i="3"/>
  <c r="BG223" i="3"/>
  <c r="BF223" i="3"/>
  <c r="T223" i="3"/>
  <c r="T222" i="3" s="1"/>
  <c r="R223" i="3"/>
  <c r="R222" i="3" s="1"/>
  <c r="P223" i="3"/>
  <c r="P222" i="3" s="1"/>
  <c r="BI221" i="3"/>
  <c r="BH221" i="3"/>
  <c r="BG221" i="3"/>
  <c r="BF221" i="3"/>
  <c r="T221" i="3"/>
  <c r="R221" i="3"/>
  <c r="P221" i="3"/>
  <c r="BI220" i="3"/>
  <c r="BH220" i="3"/>
  <c r="BG220" i="3"/>
  <c r="BF220" i="3"/>
  <c r="T220" i="3"/>
  <c r="R220" i="3"/>
  <c r="P220" i="3"/>
  <c r="BI219" i="3"/>
  <c r="BH219" i="3"/>
  <c r="BG219" i="3"/>
  <c r="BF219" i="3"/>
  <c r="T219" i="3"/>
  <c r="R219" i="3"/>
  <c r="P219" i="3"/>
  <c r="BI218" i="3"/>
  <c r="BH218" i="3"/>
  <c r="BG218" i="3"/>
  <c r="BF218" i="3"/>
  <c r="T218" i="3"/>
  <c r="R218" i="3"/>
  <c r="P218" i="3"/>
  <c r="BI217" i="3"/>
  <c r="BH217" i="3"/>
  <c r="BG217" i="3"/>
  <c r="BF217" i="3"/>
  <c r="T217" i="3"/>
  <c r="R217" i="3"/>
  <c r="P217" i="3"/>
  <c r="BI216" i="3"/>
  <c r="BH216" i="3"/>
  <c r="BG216" i="3"/>
  <c r="BF216" i="3"/>
  <c r="T216" i="3"/>
  <c r="R216" i="3"/>
  <c r="P216" i="3"/>
  <c r="BI215" i="3"/>
  <c r="BH215" i="3"/>
  <c r="BG215" i="3"/>
  <c r="BF215" i="3"/>
  <c r="T215" i="3"/>
  <c r="R215" i="3"/>
  <c r="P215" i="3"/>
  <c r="BI214" i="3"/>
  <c r="BH214" i="3"/>
  <c r="BG214" i="3"/>
  <c r="BF214" i="3"/>
  <c r="T214" i="3"/>
  <c r="R214" i="3"/>
  <c r="P214" i="3"/>
  <c r="BI213" i="3"/>
  <c r="BH213" i="3"/>
  <c r="BG213" i="3"/>
  <c r="BF213" i="3"/>
  <c r="T213" i="3"/>
  <c r="R213" i="3"/>
  <c r="P213" i="3"/>
  <c r="BI211" i="3"/>
  <c r="BH211" i="3"/>
  <c r="BG211" i="3"/>
  <c r="BF211" i="3"/>
  <c r="T211" i="3"/>
  <c r="R211" i="3"/>
  <c r="P211" i="3"/>
  <c r="BI210" i="3"/>
  <c r="BH210" i="3"/>
  <c r="BG210" i="3"/>
  <c r="BF210" i="3"/>
  <c r="T210" i="3"/>
  <c r="R210" i="3"/>
  <c r="P210" i="3"/>
  <c r="BI209" i="3"/>
  <c r="BH209" i="3"/>
  <c r="BG209" i="3"/>
  <c r="BF209" i="3"/>
  <c r="T209" i="3"/>
  <c r="R209" i="3"/>
  <c r="P209" i="3"/>
  <c r="BI208" i="3"/>
  <c r="BH208" i="3"/>
  <c r="BG208" i="3"/>
  <c r="BF208" i="3"/>
  <c r="T208" i="3"/>
  <c r="R208" i="3"/>
  <c r="P208" i="3"/>
  <c r="BI207" i="3"/>
  <c r="BH207" i="3"/>
  <c r="BG207" i="3"/>
  <c r="BF207" i="3"/>
  <c r="T207" i="3"/>
  <c r="R207" i="3"/>
  <c r="P207" i="3"/>
  <c r="BI206" i="3"/>
  <c r="BH206" i="3"/>
  <c r="BG206" i="3"/>
  <c r="BF206" i="3"/>
  <c r="T206" i="3"/>
  <c r="R206" i="3"/>
  <c r="P206" i="3"/>
  <c r="BI205" i="3"/>
  <c r="BH205" i="3"/>
  <c r="BG205" i="3"/>
  <c r="BF205" i="3"/>
  <c r="T205" i="3"/>
  <c r="R205" i="3"/>
  <c r="P205" i="3"/>
  <c r="BI204" i="3"/>
  <c r="BH204" i="3"/>
  <c r="BG204" i="3"/>
  <c r="BF204" i="3"/>
  <c r="T204" i="3"/>
  <c r="R204" i="3"/>
  <c r="P204" i="3"/>
  <c r="BI203" i="3"/>
  <c r="BH203" i="3"/>
  <c r="BG203" i="3"/>
  <c r="BF203" i="3"/>
  <c r="T203" i="3"/>
  <c r="R203" i="3"/>
  <c r="P203" i="3"/>
  <c r="BI202" i="3"/>
  <c r="BH202" i="3"/>
  <c r="BG202" i="3"/>
  <c r="BF202" i="3"/>
  <c r="T202" i="3"/>
  <c r="R202" i="3"/>
  <c r="P202" i="3"/>
  <c r="BI200" i="3"/>
  <c r="BH200" i="3"/>
  <c r="BG200" i="3"/>
  <c r="BF200" i="3"/>
  <c r="T200" i="3"/>
  <c r="R200" i="3"/>
  <c r="P200" i="3"/>
  <c r="BI199" i="3"/>
  <c r="BH199" i="3"/>
  <c r="BG199" i="3"/>
  <c r="BF199" i="3"/>
  <c r="T199" i="3"/>
  <c r="R199" i="3"/>
  <c r="P199" i="3"/>
  <c r="BI198" i="3"/>
  <c r="BH198" i="3"/>
  <c r="BG198" i="3"/>
  <c r="BF198" i="3"/>
  <c r="T198" i="3"/>
  <c r="R198" i="3"/>
  <c r="P198" i="3"/>
  <c r="BI197" i="3"/>
  <c r="BH197" i="3"/>
  <c r="BG197" i="3"/>
  <c r="BF197" i="3"/>
  <c r="T197" i="3"/>
  <c r="R197" i="3"/>
  <c r="P197" i="3"/>
  <c r="BI196" i="3"/>
  <c r="BH196" i="3"/>
  <c r="BG196" i="3"/>
  <c r="BF196" i="3"/>
  <c r="T196" i="3"/>
  <c r="R196" i="3"/>
  <c r="P196" i="3"/>
  <c r="BI195" i="3"/>
  <c r="BH195" i="3"/>
  <c r="BG195" i="3"/>
  <c r="BF195" i="3"/>
  <c r="T195" i="3"/>
  <c r="R195" i="3"/>
  <c r="P195" i="3"/>
  <c r="BI194" i="3"/>
  <c r="BH194" i="3"/>
  <c r="BG194" i="3"/>
  <c r="BF194" i="3"/>
  <c r="T194" i="3"/>
  <c r="R194" i="3"/>
  <c r="P194" i="3"/>
  <c r="BI193" i="3"/>
  <c r="BH193" i="3"/>
  <c r="BG193" i="3"/>
  <c r="BF193" i="3"/>
  <c r="T193" i="3"/>
  <c r="R193" i="3"/>
  <c r="P193" i="3"/>
  <c r="BI192" i="3"/>
  <c r="BH192" i="3"/>
  <c r="BG192" i="3"/>
  <c r="BF192" i="3"/>
  <c r="T192" i="3"/>
  <c r="R192" i="3"/>
  <c r="P192" i="3"/>
  <c r="BI191" i="3"/>
  <c r="BH191" i="3"/>
  <c r="BG191" i="3"/>
  <c r="BF191" i="3"/>
  <c r="T191" i="3"/>
  <c r="R191" i="3"/>
  <c r="P191" i="3"/>
  <c r="BI190" i="3"/>
  <c r="BH190" i="3"/>
  <c r="BG190" i="3"/>
  <c r="BF190" i="3"/>
  <c r="T190" i="3"/>
  <c r="R190" i="3"/>
  <c r="P190" i="3"/>
  <c r="BI189" i="3"/>
  <c r="BH189" i="3"/>
  <c r="BG189" i="3"/>
  <c r="BF189" i="3"/>
  <c r="T189" i="3"/>
  <c r="R189" i="3"/>
  <c r="P189" i="3"/>
  <c r="BI188" i="3"/>
  <c r="BH188" i="3"/>
  <c r="BG188" i="3"/>
  <c r="BF188" i="3"/>
  <c r="T188" i="3"/>
  <c r="R188" i="3"/>
  <c r="P188" i="3"/>
  <c r="BI187" i="3"/>
  <c r="BH187" i="3"/>
  <c r="BG187" i="3"/>
  <c r="BF187" i="3"/>
  <c r="T187" i="3"/>
  <c r="R187" i="3"/>
  <c r="P187" i="3"/>
  <c r="BI186" i="3"/>
  <c r="BH186" i="3"/>
  <c r="BG186" i="3"/>
  <c r="BF186" i="3"/>
  <c r="T186" i="3"/>
  <c r="R186" i="3"/>
  <c r="P186" i="3"/>
  <c r="BI185" i="3"/>
  <c r="BH185" i="3"/>
  <c r="BG185" i="3"/>
  <c r="BF185" i="3"/>
  <c r="T185" i="3"/>
  <c r="R185" i="3"/>
  <c r="P185" i="3"/>
  <c r="BI184" i="3"/>
  <c r="BH184" i="3"/>
  <c r="BG184" i="3"/>
  <c r="BF184" i="3"/>
  <c r="T184" i="3"/>
  <c r="R184" i="3"/>
  <c r="P184" i="3"/>
  <c r="BI181" i="3"/>
  <c r="BH181" i="3"/>
  <c r="BG181" i="3"/>
  <c r="BF181" i="3"/>
  <c r="T181" i="3"/>
  <c r="R181" i="3"/>
  <c r="P181" i="3"/>
  <c r="BI180" i="3"/>
  <c r="BH180" i="3"/>
  <c r="BG180" i="3"/>
  <c r="BF180" i="3"/>
  <c r="T180" i="3"/>
  <c r="R180" i="3"/>
  <c r="P180" i="3"/>
  <c r="BI179" i="3"/>
  <c r="BH179" i="3"/>
  <c r="BG179" i="3"/>
  <c r="BF179" i="3"/>
  <c r="T179" i="3"/>
  <c r="R179" i="3"/>
  <c r="P179" i="3"/>
  <c r="BI178" i="3"/>
  <c r="BH178" i="3"/>
  <c r="BG178" i="3"/>
  <c r="BF178" i="3"/>
  <c r="T178" i="3"/>
  <c r="R178" i="3"/>
  <c r="P178" i="3"/>
  <c r="BI177" i="3"/>
  <c r="BH177" i="3"/>
  <c r="BG177" i="3"/>
  <c r="BF177" i="3"/>
  <c r="T177" i="3"/>
  <c r="R177" i="3"/>
  <c r="P177" i="3"/>
  <c r="BI176" i="3"/>
  <c r="BH176" i="3"/>
  <c r="BG176" i="3"/>
  <c r="BF176" i="3"/>
  <c r="T176" i="3"/>
  <c r="R176" i="3"/>
  <c r="P176" i="3"/>
  <c r="BI175" i="3"/>
  <c r="BH175" i="3"/>
  <c r="BG175" i="3"/>
  <c r="BF175" i="3"/>
  <c r="T175" i="3"/>
  <c r="R175" i="3"/>
  <c r="P175" i="3"/>
  <c r="BI174" i="3"/>
  <c r="BH174" i="3"/>
  <c r="BG174" i="3"/>
  <c r="BF174" i="3"/>
  <c r="T174" i="3"/>
  <c r="R174" i="3"/>
  <c r="P174" i="3"/>
  <c r="BI173" i="3"/>
  <c r="BH173" i="3"/>
  <c r="BG173" i="3"/>
  <c r="BF173" i="3"/>
  <c r="T173" i="3"/>
  <c r="R173" i="3"/>
  <c r="P173" i="3"/>
  <c r="BI172" i="3"/>
  <c r="BH172" i="3"/>
  <c r="BG172" i="3"/>
  <c r="BF172" i="3"/>
  <c r="T172" i="3"/>
  <c r="R172" i="3"/>
  <c r="P172" i="3"/>
  <c r="BI171" i="3"/>
  <c r="BH171" i="3"/>
  <c r="BG171" i="3"/>
  <c r="BF171" i="3"/>
  <c r="T171" i="3"/>
  <c r="R171" i="3"/>
  <c r="P171" i="3"/>
  <c r="BI170" i="3"/>
  <c r="BH170" i="3"/>
  <c r="BG170" i="3"/>
  <c r="BF170" i="3"/>
  <c r="T170" i="3"/>
  <c r="R170" i="3"/>
  <c r="P170" i="3"/>
  <c r="BI169" i="3"/>
  <c r="BH169" i="3"/>
  <c r="BG169" i="3"/>
  <c r="BF169" i="3"/>
  <c r="T169" i="3"/>
  <c r="R169" i="3"/>
  <c r="P169" i="3"/>
  <c r="BI166" i="3"/>
  <c r="BH166" i="3"/>
  <c r="BG166" i="3"/>
  <c r="BF166" i="3"/>
  <c r="T166" i="3"/>
  <c r="R166" i="3"/>
  <c r="P166" i="3"/>
  <c r="BI164" i="3"/>
  <c r="BH164" i="3"/>
  <c r="BG164" i="3"/>
  <c r="BF164" i="3"/>
  <c r="T164" i="3"/>
  <c r="R164" i="3"/>
  <c r="P164" i="3"/>
  <c r="BI163" i="3"/>
  <c r="BH163" i="3"/>
  <c r="BG163" i="3"/>
  <c r="BF163" i="3"/>
  <c r="T163" i="3"/>
  <c r="R163" i="3"/>
  <c r="P163" i="3"/>
  <c r="BI159" i="3"/>
  <c r="BH159" i="3"/>
  <c r="BG159" i="3"/>
  <c r="BF159" i="3"/>
  <c r="T159" i="3"/>
  <c r="T158" i="3" s="1"/>
  <c r="R159" i="3"/>
  <c r="R158" i="3" s="1"/>
  <c r="P159" i="3"/>
  <c r="P158" i="3" s="1"/>
  <c r="BI157" i="3"/>
  <c r="BH157" i="3"/>
  <c r="BG157" i="3"/>
  <c r="BF157" i="3"/>
  <c r="T157" i="3"/>
  <c r="T156" i="3" s="1"/>
  <c r="R157" i="3"/>
  <c r="R156" i="3" s="1"/>
  <c r="P157" i="3"/>
  <c r="P156" i="3" s="1"/>
  <c r="BI153" i="3"/>
  <c r="BH153" i="3"/>
  <c r="BG153" i="3"/>
  <c r="BF153" i="3"/>
  <c r="T153" i="3"/>
  <c r="R153" i="3"/>
  <c r="P153" i="3"/>
  <c r="BI147" i="3"/>
  <c r="BH147" i="3"/>
  <c r="BG147" i="3"/>
  <c r="BF147" i="3"/>
  <c r="T147" i="3"/>
  <c r="R147" i="3"/>
  <c r="P147" i="3"/>
  <c r="BI146" i="3"/>
  <c r="BH146" i="3"/>
  <c r="BG146" i="3"/>
  <c r="BF146" i="3"/>
  <c r="T146" i="3"/>
  <c r="R146" i="3"/>
  <c r="P146" i="3"/>
  <c r="BI141" i="3"/>
  <c r="BH141" i="3"/>
  <c r="BG141" i="3"/>
  <c r="BF141" i="3"/>
  <c r="T141" i="3"/>
  <c r="R141" i="3"/>
  <c r="P141" i="3"/>
  <c r="J135" i="3"/>
  <c r="J134" i="3"/>
  <c r="F134" i="3"/>
  <c r="F132" i="3"/>
  <c r="E130" i="3"/>
  <c r="BI117" i="3"/>
  <c r="BH117" i="3"/>
  <c r="BG117" i="3"/>
  <c r="BF117" i="3"/>
  <c r="BI116" i="3"/>
  <c r="BH116" i="3"/>
  <c r="BG116" i="3"/>
  <c r="BF116" i="3"/>
  <c r="BE116" i="3"/>
  <c r="BI115" i="3"/>
  <c r="BH115" i="3"/>
  <c r="BG115" i="3"/>
  <c r="BF115" i="3"/>
  <c r="BE115" i="3"/>
  <c r="BI114" i="3"/>
  <c r="BH114" i="3"/>
  <c r="BG114" i="3"/>
  <c r="BF114" i="3"/>
  <c r="BE114" i="3"/>
  <c r="BI113" i="3"/>
  <c r="BH113" i="3"/>
  <c r="BG113" i="3"/>
  <c r="BF113" i="3"/>
  <c r="BE113" i="3"/>
  <c r="BI112" i="3"/>
  <c r="BH112" i="3"/>
  <c r="BG112" i="3"/>
  <c r="BF112" i="3"/>
  <c r="BE112" i="3"/>
  <c r="J92" i="3"/>
  <c r="J91" i="3"/>
  <c r="F91" i="3"/>
  <c r="F89" i="3"/>
  <c r="E87" i="3"/>
  <c r="J18" i="3"/>
  <c r="E18" i="3"/>
  <c r="F135" i="3" s="1"/>
  <c r="J17" i="3"/>
  <c r="J12" i="3"/>
  <c r="J132" i="3"/>
  <c r="E7" i="3"/>
  <c r="E128" i="3"/>
  <c r="J39" i="2"/>
  <c r="J38" i="2"/>
  <c r="AY95" i="1" s="1"/>
  <c r="J37" i="2"/>
  <c r="AX95" i="1" s="1"/>
  <c r="BI360" i="2"/>
  <c r="BH360" i="2"/>
  <c r="BG360" i="2"/>
  <c r="BF360" i="2"/>
  <c r="T360" i="2"/>
  <c r="R360" i="2"/>
  <c r="P360" i="2"/>
  <c r="BI358" i="2"/>
  <c r="BH358" i="2"/>
  <c r="BG358" i="2"/>
  <c r="BF358" i="2"/>
  <c r="T358" i="2"/>
  <c r="R358" i="2"/>
  <c r="P358" i="2"/>
  <c r="BI356" i="2"/>
  <c r="BH356" i="2"/>
  <c r="BG356" i="2"/>
  <c r="BF356" i="2"/>
  <c r="T356" i="2"/>
  <c r="R356" i="2"/>
  <c r="P356" i="2"/>
  <c r="BI353" i="2"/>
  <c r="BH353" i="2"/>
  <c r="BG353" i="2"/>
  <c r="BF353" i="2"/>
  <c r="T353" i="2"/>
  <c r="R353" i="2"/>
  <c r="P353" i="2"/>
  <c r="BI350" i="2"/>
  <c r="BH350" i="2"/>
  <c r="BG350" i="2"/>
  <c r="BF350" i="2"/>
  <c r="T350" i="2"/>
  <c r="R350" i="2"/>
  <c r="P350" i="2"/>
  <c r="BI348" i="2"/>
  <c r="BH348" i="2"/>
  <c r="BG348" i="2"/>
  <c r="BF348" i="2"/>
  <c r="T348" i="2"/>
  <c r="R348" i="2"/>
  <c r="P348" i="2"/>
  <c r="BI345" i="2"/>
  <c r="BH345" i="2"/>
  <c r="BG345" i="2"/>
  <c r="BF345" i="2"/>
  <c r="T345" i="2"/>
  <c r="R345" i="2"/>
  <c r="P345" i="2"/>
  <c r="BI340" i="2"/>
  <c r="BH340" i="2"/>
  <c r="BG340" i="2"/>
  <c r="BF340" i="2"/>
  <c r="T340" i="2"/>
  <c r="R340" i="2"/>
  <c r="P340" i="2"/>
  <c r="BI334" i="2"/>
  <c r="BH334" i="2"/>
  <c r="BG334" i="2"/>
  <c r="BF334" i="2"/>
  <c r="T334" i="2"/>
  <c r="R334" i="2"/>
  <c r="P334" i="2"/>
  <c r="BI329" i="2"/>
  <c r="BH329" i="2"/>
  <c r="BG329" i="2"/>
  <c r="BF329" i="2"/>
  <c r="T329" i="2"/>
  <c r="R329" i="2"/>
  <c r="P329" i="2"/>
  <c r="BI324" i="2"/>
  <c r="BH324" i="2"/>
  <c r="BG324" i="2"/>
  <c r="BF324" i="2"/>
  <c r="T324" i="2"/>
  <c r="R324" i="2"/>
  <c r="P324" i="2"/>
  <c r="BI317" i="2"/>
  <c r="BH317" i="2"/>
  <c r="BG317" i="2"/>
  <c r="BF317" i="2"/>
  <c r="T317" i="2"/>
  <c r="R317" i="2"/>
  <c r="P317" i="2"/>
  <c r="BI316" i="2"/>
  <c r="BH316" i="2"/>
  <c r="BG316" i="2"/>
  <c r="BF316" i="2"/>
  <c r="T316" i="2"/>
  <c r="R316" i="2"/>
  <c r="P316" i="2"/>
  <c r="BI313" i="2"/>
  <c r="BH313" i="2"/>
  <c r="BG313" i="2"/>
  <c r="BF313" i="2"/>
  <c r="T313" i="2"/>
  <c r="R313" i="2"/>
  <c r="P313" i="2"/>
  <c r="BI309" i="2"/>
  <c r="BH309" i="2"/>
  <c r="BG309" i="2"/>
  <c r="BF309" i="2"/>
  <c r="T309" i="2"/>
  <c r="R309" i="2"/>
  <c r="P309" i="2"/>
  <c r="BI307" i="2"/>
  <c r="BH307" i="2"/>
  <c r="BG307" i="2"/>
  <c r="BF307" i="2"/>
  <c r="T307" i="2"/>
  <c r="R307" i="2"/>
  <c r="P307" i="2"/>
  <c r="BI305" i="2"/>
  <c r="BH305" i="2"/>
  <c r="BG305" i="2"/>
  <c r="BF305" i="2"/>
  <c r="T305" i="2"/>
  <c r="R305" i="2"/>
  <c r="P305" i="2"/>
  <c r="BI303" i="2"/>
  <c r="BH303" i="2"/>
  <c r="BG303" i="2"/>
  <c r="BF303" i="2"/>
  <c r="T303" i="2"/>
  <c r="R303" i="2"/>
  <c r="P303" i="2"/>
  <c r="BI302" i="2"/>
  <c r="BH302" i="2"/>
  <c r="BG302" i="2"/>
  <c r="BF302" i="2"/>
  <c r="T302" i="2"/>
  <c r="R302" i="2"/>
  <c r="P302" i="2"/>
  <c r="BI300" i="2"/>
  <c r="BH300" i="2"/>
  <c r="BG300" i="2"/>
  <c r="BF300" i="2"/>
  <c r="T300" i="2"/>
  <c r="R300" i="2"/>
  <c r="P300" i="2"/>
  <c r="BI299" i="2"/>
  <c r="BH299" i="2"/>
  <c r="BG299" i="2"/>
  <c r="BF299" i="2"/>
  <c r="T299" i="2"/>
  <c r="R299" i="2"/>
  <c r="P299" i="2"/>
  <c r="BI297" i="2"/>
  <c r="BH297" i="2"/>
  <c r="BG297" i="2"/>
  <c r="BF297" i="2"/>
  <c r="T297" i="2"/>
  <c r="R297" i="2"/>
  <c r="P297" i="2"/>
  <c r="BI296" i="2"/>
  <c r="BH296" i="2"/>
  <c r="BG296" i="2"/>
  <c r="BF296" i="2"/>
  <c r="T296" i="2"/>
  <c r="R296" i="2"/>
  <c r="P296" i="2"/>
  <c r="BI294" i="2"/>
  <c r="BH294" i="2"/>
  <c r="BG294" i="2"/>
  <c r="BF294" i="2"/>
  <c r="T294" i="2"/>
  <c r="R294" i="2"/>
  <c r="P294" i="2"/>
  <c r="BI291" i="2"/>
  <c r="BH291" i="2"/>
  <c r="BG291" i="2"/>
  <c r="BF291" i="2"/>
  <c r="T291" i="2"/>
  <c r="R291" i="2"/>
  <c r="P291" i="2"/>
  <c r="BI290" i="2"/>
  <c r="BH290" i="2"/>
  <c r="BG290" i="2"/>
  <c r="BF290" i="2"/>
  <c r="T290" i="2"/>
  <c r="R290" i="2"/>
  <c r="P290" i="2"/>
  <c r="BI288" i="2"/>
  <c r="BH288" i="2"/>
  <c r="BG288" i="2"/>
  <c r="BF288" i="2"/>
  <c r="T288" i="2"/>
  <c r="R288" i="2"/>
  <c r="P288" i="2"/>
  <c r="BI287" i="2"/>
  <c r="BH287" i="2"/>
  <c r="BG287" i="2"/>
  <c r="BF287" i="2"/>
  <c r="T287" i="2"/>
  <c r="R287" i="2"/>
  <c r="P287" i="2"/>
  <c r="BI285" i="2"/>
  <c r="BH285" i="2"/>
  <c r="BG285" i="2"/>
  <c r="BF285" i="2"/>
  <c r="T285" i="2"/>
  <c r="R285" i="2"/>
  <c r="P285" i="2"/>
  <c r="BI283" i="2"/>
  <c r="BH283" i="2"/>
  <c r="BG283" i="2"/>
  <c r="BF283" i="2"/>
  <c r="T283" i="2"/>
  <c r="R283" i="2"/>
  <c r="P283" i="2"/>
  <c r="BI281" i="2"/>
  <c r="BH281" i="2"/>
  <c r="BG281" i="2"/>
  <c r="BF281" i="2"/>
  <c r="T281" i="2"/>
  <c r="R281" i="2"/>
  <c r="P281" i="2"/>
  <c r="BI279" i="2"/>
  <c r="BH279" i="2"/>
  <c r="BG279" i="2"/>
  <c r="BF279" i="2"/>
  <c r="T279" i="2"/>
  <c r="R279" i="2"/>
  <c r="P279" i="2"/>
  <c r="BI277" i="2"/>
  <c r="BH277" i="2"/>
  <c r="BG277" i="2"/>
  <c r="BF277" i="2"/>
  <c r="T277" i="2"/>
  <c r="R277" i="2"/>
  <c r="P277" i="2"/>
  <c r="BI275" i="2"/>
  <c r="BH275" i="2"/>
  <c r="BG275" i="2"/>
  <c r="BF275" i="2"/>
  <c r="T275" i="2"/>
  <c r="R275" i="2"/>
  <c r="P275" i="2"/>
  <c r="BI273" i="2"/>
  <c r="BH273" i="2"/>
  <c r="BG273" i="2"/>
  <c r="BF273" i="2"/>
  <c r="T273" i="2"/>
  <c r="R273" i="2"/>
  <c r="P273" i="2"/>
  <c r="BI272" i="2"/>
  <c r="BH272" i="2"/>
  <c r="BG272" i="2"/>
  <c r="BF272" i="2"/>
  <c r="T272" i="2"/>
  <c r="R272" i="2"/>
  <c r="P272" i="2"/>
  <c r="BI270" i="2"/>
  <c r="BH270" i="2"/>
  <c r="BG270" i="2"/>
  <c r="BF270" i="2"/>
  <c r="T270" i="2"/>
  <c r="R270" i="2"/>
  <c r="P270" i="2"/>
  <c r="BI268" i="2"/>
  <c r="BH268" i="2"/>
  <c r="BG268" i="2"/>
  <c r="BF268" i="2"/>
  <c r="T268" i="2"/>
  <c r="R268" i="2"/>
  <c r="P268" i="2"/>
  <c r="BI267" i="2"/>
  <c r="BH267" i="2"/>
  <c r="BG267" i="2"/>
  <c r="BF267" i="2"/>
  <c r="T267" i="2"/>
  <c r="R267" i="2"/>
  <c r="P267" i="2"/>
  <c r="BI266" i="2"/>
  <c r="BH266" i="2"/>
  <c r="BG266" i="2"/>
  <c r="BF266" i="2"/>
  <c r="T266" i="2"/>
  <c r="R266" i="2"/>
  <c r="P266" i="2"/>
  <c r="BI265" i="2"/>
  <c r="BH265" i="2"/>
  <c r="BG265" i="2"/>
  <c r="BF265" i="2"/>
  <c r="T265" i="2"/>
  <c r="R265" i="2"/>
  <c r="P265" i="2"/>
  <c r="BI264" i="2"/>
  <c r="BH264" i="2"/>
  <c r="BG264" i="2"/>
  <c r="BF264" i="2"/>
  <c r="T264" i="2"/>
  <c r="R264" i="2"/>
  <c r="P264" i="2"/>
  <c r="BI262" i="2"/>
  <c r="BH262" i="2"/>
  <c r="BG262" i="2"/>
  <c r="BF262" i="2"/>
  <c r="T262" i="2"/>
  <c r="R262" i="2"/>
  <c r="P262" i="2"/>
  <c r="BI259" i="2"/>
  <c r="BH259" i="2"/>
  <c r="BG259" i="2"/>
  <c r="BF259" i="2"/>
  <c r="T259" i="2"/>
  <c r="R259" i="2"/>
  <c r="P259" i="2"/>
  <c r="BI257" i="2"/>
  <c r="BH257" i="2"/>
  <c r="BG257" i="2"/>
  <c r="BF257" i="2"/>
  <c r="T257" i="2"/>
  <c r="R257" i="2"/>
  <c r="P257" i="2"/>
  <c r="BI256" i="2"/>
  <c r="BH256" i="2"/>
  <c r="BG256" i="2"/>
  <c r="BF256" i="2"/>
  <c r="T256" i="2"/>
  <c r="R256" i="2"/>
  <c r="P256" i="2"/>
  <c r="BI255" i="2"/>
  <c r="BH255" i="2"/>
  <c r="BG255" i="2"/>
  <c r="BF255" i="2"/>
  <c r="T255" i="2"/>
  <c r="R255" i="2"/>
  <c r="P255" i="2"/>
  <c r="BI253" i="2"/>
  <c r="BH253" i="2"/>
  <c r="BG253" i="2"/>
  <c r="BF253" i="2"/>
  <c r="T253" i="2"/>
  <c r="R253" i="2"/>
  <c r="P253" i="2"/>
  <c r="BI251" i="2"/>
  <c r="BH251" i="2"/>
  <c r="BG251" i="2"/>
  <c r="BF251" i="2"/>
  <c r="T251" i="2"/>
  <c r="R251" i="2"/>
  <c r="P251" i="2"/>
  <c r="BI250" i="2"/>
  <c r="BH250" i="2"/>
  <c r="BG250" i="2"/>
  <c r="BF250" i="2"/>
  <c r="T250" i="2"/>
  <c r="R250" i="2"/>
  <c r="P250" i="2"/>
  <c r="BI248" i="2"/>
  <c r="BH248" i="2"/>
  <c r="BG248" i="2"/>
  <c r="BF248" i="2"/>
  <c r="T248" i="2"/>
  <c r="R248" i="2"/>
  <c r="P248" i="2"/>
  <c r="BI246" i="2"/>
  <c r="BH246" i="2"/>
  <c r="BG246" i="2"/>
  <c r="BF246" i="2"/>
  <c r="T246" i="2"/>
  <c r="R246" i="2"/>
  <c r="P246" i="2"/>
  <c r="BI241" i="2"/>
  <c r="BH241" i="2"/>
  <c r="BG241" i="2"/>
  <c r="BF241" i="2"/>
  <c r="T241" i="2"/>
  <c r="R241" i="2"/>
  <c r="P241" i="2"/>
  <c r="BI239" i="2"/>
  <c r="BH239" i="2"/>
  <c r="BG239" i="2"/>
  <c r="BF239" i="2"/>
  <c r="T239" i="2"/>
  <c r="R239" i="2"/>
  <c r="P239" i="2"/>
  <c r="BI237" i="2"/>
  <c r="BH237" i="2"/>
  <c r="BG237" i="2"/>
  <c r="BF237" i="2"/>
  <c r="T237" i="2"/>
  <c r="R237" i="2"/>
  <c r="P237" i="2"/>
  <c r="BI230" i="2"/>
  <c r="BH230" i="2"/>
  <c r="BG230" i="2"/>
  <c r="BF230" i="2"/>
  <c r="T230" i="2"/>
  <c r="R230" i="2"/>
  <c r="P230" i="2"/>
  <c r="BI224" i="2"/>
  <c r="BH224" i="2"/>
  <c r="BG224" i="2"/>
  <c r="BF224" i="2"/>
  <c r="T224" i="2"/>
  <c r="R224" i="2"/>
  <c r="P224" i="2"/>
  <c r="BI222" i="2"/>
  <c r="BH222" i="2"/>
  <c r="BG222" i="2"/>
  <c r="BF222" i="2"/>
  <c r="T222" i="2"/>
  <c r="R222" i="2"/>
  <c r="P222" i="2"/>
  <c r="BI218" i="2"/>
  <c r="BH218" i="2"/>
  <c r="BG218" i="2"/>
  <c r="BF218" i="2"/>
  <c r="T218" i="2"/>
  <c r="R218" i="2"/>
  <c r="P218" i="2"/>
  <c r="BI214" i="2"/>
  <c r="BH214" i="2"/>
  <c r="BG214" i="2"/>
  <c r="BF214" i="2"/>
  <c r="T214" i="2"/>
  <c r="T213" i="2"/>
  <c r="R214" i="2"/>
  <c r="R213" i="2"/>
  <c r="P214" i="2"/>
  <c r="P213" i="2"/>
  <c r="BI211" i="2"/>
  <c r="BH211" i="2"/>
  <c r="BG211" i="2"/>
  <c r="BF211" i="2"/>
  <c r="T211" i="2"/>
  <c r="R211" i="2"/>
  <c r="P211" i="2"/>
  <c r="BI206" i="2"/>
  <c r="BH206" i="2"/>
  <c r="BG206" i="2"/>
  <c r="BF206" i="2"/>
  <c r="T206" i="2"/>
  <c r="R206" i="2"/>
  <c r="P206" i="2"/>
  <c r="BI203" i="2"/>
  <c r="BH203" i="2"/>
  <c r="BG203" i="2"/>
  <c r="BF203" i="2"/>
  <c r="T203" i="2"/>
  <c r="R203" i="2"/>
  <c r="P203" i="2"/>
  <c r="BI200" i="2"/>
  <c r="BH200" i="2"/>
  <c r="BG200" i="2"/>
  <c r="BF200" i="2"/>
  <c r="T200" i="2"/>
  <c r="R200" i="2"/>
  <c r="P200" i="2"/>
  <c r="BI197" i="2"/>
  <c r="BH197" i="2"/>
  <c r="BG197" i="2"/>
  <c r="BF197" i="2"/>
  <c r="T197" i="2"/>
  <c r="R197" i="2"/>
  <c r="P197" i="2"/>
  <c r="BI195" i="2"/>
  <c r="BH195" i="2"/>
  <c r="BG195" i="2"/>
  <c r="BF195" i="2"/>
  <c r="T195" i="2"/>
  <c r="R195" i="2"/>
  <c r="P195" i="2"/>
  <c r="BI190" i="2"/>
  <c r="BH190" i="2"/>
  <c r="BG190" i="2"/>
  <c r="BF190" i="2"/>
  <c r="T190" i="2"/>
  <c r="R190" i="2"/>
  <c r="P190" i="2"/>
  <c r="BI187" i="2"/>
  <c r="BH187" i="2"/>
  <c r="BG187" i="2"/>
  <c r="BF187" i="2"/>
  <c r="T187" i="2"/>
  <c r="R187" i="2"/>
  <c r="P187" i="2"/>
  <c r="BI182" i="2"/>
  <c r="BH182" i="2"/>
  <c r="BG182" i="2"/>
  <c r="BF182" i="2"/>
  <c r="T182" i="2"/>
  <c r="R182" i="2"/>
  <c r="P182" i="2"/>
  <c r="BI180" i="2"/>
  <c r="BH180" i="2"/>
  <c r="BG180" i="2"/>
  <c r="BF180" i="2"/>
  <c r="T180" i="2"/>
  <c r="R180" i="2"/>
  <c r="P180" i="2"/>
  <c r="BI177" i="2"/>
  <c r="BH177" i="2"/>
  <c r="BG177" i="2"/>
  <c r="BF177" i="2"/>
  <c r="T177" i="2"/>
  <c r="R177" i="2"/>
  <c r="P177" i="2"/>
  <c r="BI174" i="2"/>
  <c r="BH174" i="2"/>
  <c r="BG174" i="2"/>
  <c r="BF174" i="2"/>
  <c r="T174" i="2"/>
  <c r="R174" i="2"/>
  <c r="P174" i="2"/>
  <c r="BI169" i="2"/>
  <c r="BH169" i="2"/>
  <c r="BG169" i="2"/>
  <c r="BF169" i="2"/>
  <c r="T169" i="2"/>
  <c r="R169" i="2"/>
  <c r="P169" i="2"/>
  <c r="BI162" i="2"/>
  <c r="BH162" i="2"/>
  <c r="BG162" i="2"/>
  <c r="BF162" i="2"/>
  <c r="T162" i="2"/>
  <c r="R162" i="2"/>
  <c r="P162" i="2"/>
  <c r="BI157" i="2"/>
  <c r="BH157" i="2"/>
  <c r="BG157" i="2"/>
  <c r="BF157" i="2"/>
  <c r="T157" i="2"/>
  <c r="R157" i="2"/>
  <c r="P157" i="2"/>
  <c r="BI149" i="2"/>
  <c r="BH149" i="2"/>
  <c r="BG149" i="2"/>
  <c r="BF149" i="2"/>
  <c r="T149" i="2"/>
  <c r="R149" i="2"/>
  <c r="P149" i="2"/>
  <c r="BI142" i="2"/>
  <c r="BH142" i="2"/>
  <c r="BG142" i="2"/>
  <c r="BF142" i="2"/>
  <c r="T142" i="2"/>
  <c r="R142" i="2"/>
  <c r="P142" i="2"/>
  <c r="BI140" i="2"/>
  <c r="BH140" i="2"/>
  <c r="BG140" i="2"/>
  <c r="BF140" i="2"/>
  <c r="T140" i="2"/>
  <c r="R140" i="2"/>
  <c r="P140" i="2"/>
  <c r="BI138" i="2"/>
  <c r="BH138" i="2"/>
  <c r="BG138" i="2"/>
  <c r="BF138" i="2"/>
  <c r="T138" i="2"/>
  <c r="R138" i="2"/>
  <c r="P138" i="2"/>
  <c r="J132" i="2"/>
  <c r="J131" i="2"/>
  <c r="F131" i="2"/>
  <c r="F129" i="2"/>
  <c r="E127" i="2"/>
  <c r="BI114" i="2"/>
  <c r="BH114" i="2"/>
  <c r="BG114" i="2"/>
  <c r="BF114" i="2"/>
  <c r="BI113" i="2"/>
  <c r="BH113" i="2"/>
  <c r="BG113" i="2"/>
  <c r="BF113" i="2"/>
  <c r="BE113" i="2"/>
  <c r="BI112" i="2"/>
  <c r="BH112" i="2"/>
  <c r="BG112" i="2"/>
  <c r="BF112" i="2"/>
  <c r="BE112" i="2"/>
  <c r="BI111" i="2"/>
  <c r="BH111" i="2"/>
  <c r="BG111" i="2"/>
  <c r="BF111" i="2"/>
  <c r="BE111" i="2"/>
  <c r="BI110" i="2"/>
  <c r="BH110" i="2"/>
  <c r="BG110" i="2"/>
  <c r="BF110" i="2"/>
  <c r="BE110" i="2"/>
  <c r="BI109" i="2"/>
  <c r="BH109" i="2"/>
  <c r="BG109" i="2"/>
  <c r="BF109" i="2"/>
  <c r="BE109" i="2"/>
  <c r="J92" i="2"/>
  <c r="J91" i="2"/>
  <c r="F91" i="2"/>
  <c r="F89" i="2"/>
  <c r="E87" i="2"/>
  <c r="J18" i="2"/>
  <c r="E18" i="2"/>
  <c r="F132" i="2" s="1"/>
  <c r="J17" i="2"/>
  <c r="J12" i="2"/>
  <c r="J129" i="2" s="1"/>
  <c r="E7" i="2"/>
  <c r="E125" i="2"/>
  <c r="CK103" i="1"/>
  <c r="CJ103" i="1"/>
  <c r="CI103" i="1"/>
  <c r="CH103" i="1"/>
  <c r="CG103" i="1"/>
  <c r="CF103" i="1"/>
  <c r="BZ103" i="1"/>
  <c r="CE103" i="1"/>
  <c r="CK102" i="1"/>
  <c r="CJ102" i="1"/>
  <c r="CI102" i="1"/>
  <c r="CH102" i="1"/>
  <c r="CG102" i="1"/>
  <c r="CF102" i="1"/>
  <c r="BZ102" i="1"/>
  <c r="CE102" i="1"/>
  <c r="CK101" i="1"/>
  <c r="CJ101" i="1"/>
  <c r="CI101" i="1"/>
  <c r="CH101" i="1"/>
  <c r="CG101" i="1"/>
  <c r="CF101" i="1"/>
  <c r="BZ101" i="1"/>
  <c r="CE101" i="1"/>
  <c r="CK100" i="1"/>
  <c r="CJ100" i="1"/>
  <c r="CI100" i="1"/>
  <c r="CH100" i="1"/>
  <c r="CG100" i="1"/>
  <c r="CF100" i="1"/>
  <c r="BZ100" i="1"/>
  <c r="CE100" i="1"/>
  <c r="L90" i="1"/>
  <c r="AM90" i="1"/>
  <c r="AM89" i="1"/>
  <c r="L89" i="1"/>
  <c r="AM87" i="1"/>
  <c r="L87" i="1"/>
  <c r="L85" i="1"/>
  <c r="L84" i="1"/>
  <c r="BK155" i="4"/>
  <c r="BK148" i="4"/>
  <c r="J144" i="4"/>
  <c r="J142" i="4"/>
  <c r="J141" i="4"/>
  <c r="J137" i="4"/>
  <c r="J217" i="3"/>
  <c r="J216" i="3"/>
  <c r="J195" i="3"/>
  <c r="J194" i="3"/>
  <c r="BK181" i="3"/>
  <c r="J180" i="3"/>
  <c r="J174" i="3"/>
  <c r="J171" i="3"/>
  <c r="BK170" i="3"/>
  <c r="J157" i="4"/>
  <c r="J155" i="4"/>
  <c r="BK142" i="4"/>
  <c r="J138" i="4"/>
  <c r="BK221" i="3"/>
  <c r="BK219" i="3"/>
  <c r="BK215" i="3"/>
  <c r="BK211" i="3"/>
  <c r="J210" i="3"/>
  <c r="BK209" i="3"/>
  <c r="BK207" i="3"/>
  <c r="J202" i="3"/>
  <c r="J193" i="3"/>
  <c r="BK189" i="3"/>
  <c r="J188" i="3"/>
  <c r="BK187" i="3"/>
  <c r="J184" i="3"/>
  <c r="J181" i="3"/>
  <c r="BK180" i="3"/>
  <c r="J179" i="3"/>
  <c r="BK178" i="3"/>
  <c r="J176" i="3"/>
  <c r="J164" i="3"/>
  <c r="BK163" i="3"/>
  <c r="J157" i="3"/>
  <c r="BK141" i="3"/>
  <c r="J353" i="2"/>
  <c r="J340" i="2"/>
  <c r="J334" i="2"/>
  <c r="BK313" i="2"/>
  <c r="BK309" i="2"/>
  <c r="J302" i="2"/>
  <c r="BK294" i="2"/>
  <c r="BK288" i="2"/>
  <c r="J285" i="2"/>
  <c r="BK283" i="2"/>
  <c r="BK281" i="2"/>
  <c r="BK275" i="2"/>
  <c r="BK272" i="2"/>
  <c r="BK270" i="2"/>
  <c r="BK266" i="2"/>
  <c r="J265" i="2"/>
  <c r="J264" i="2"/>
  <c r="BK262" i="2"/>
  <c r="J259" i="2"/>
  <c r="BK256" i="2"/>
  <c r="BK255" i="2"/>
  <c r="J253" i="2"/>
  <c r="BK251" i="2"/>
  <c r="BK250" i="2"/>
  <c r="BK248" i="2"/>
  <c r="BK246" i="2"/>
  <c r="BK241" i="2"/>
  <c r="J230" i="2"/>
  <c r="J224" i="2"/>
  <c r="BK211" i="2"/>
  <c r="BK203" i="2"/>
  <c r="J197" i="2"/>
  <c r="BK190" i="2"/>
  <c r="J187" i="2"/>
  <c r="BK182" i="2"/>
  <c r="J180" i="2"/>
  <c r="J177" i="2"/>
  <c r="BK174" i="2"/>
  <c r="BK169" i="2"/>
  <c r="J149" i="2"/>
  <c r="BK142" i="2"/>
  <c r="J148" i="4"/>
  <c r="BK147" i="4"/>
  <c r="BK146" i="4"/>
  <c r="BK143" i="4"/>
  <c r="BK138" i="4"/>
  <c r="J136" i="4"/>
  <c r="J219" i="3"/>
  <c r="J218" i="3"/>
  <c r="BK217" i="3"/>
  <c r="J215" i="3"/>
  <c r="J214" i="3"/>
  <c r="BK208" i="3"/>
  <c r="J205" i="3"/>
  <c r="J198" i="3"/>
  <c r="BK175" i="3"/>
  <c r="BK174" i="3"/>
  <c r="J173" i="3"/>
  <c r="J170" i="3"/>
  <c r="J169" i="3"/>
  <c r="J163" i="3"/>
  <c r="BK159" i="3"/>
  <c r="J159" i="3"/>
  <c r="BK157" i="3"/>
  <c r="BK153" i="3"/>
  <c r="BK147" i="3"/>
  <c r="BK146" i="3"/>
  <c r="BK360" i="2"/>
  <c r="BK356" i="2"/>
  <c r="BK353" i="2"/>
  <c r="BK350" i="2"/>
  <c r="J350" i="2"/>
  <c r="BK348" i="2"/>
  <c r="J329" i="2"/>
  <c r="J324" i="2"/>
  <c r="J317" i="2"/>
  <c r="J313" i="2"/>
  <c r="J307" i="2"/>
  <c r="BK305" i="2"/>
  <c r="BK300" i="2"/>
  <c r="J299" i="2"/>
  <c r="J297" i="2"/>
  <c r="J294" i="2"/>
  <c r="BK290" i="2"/>
  <c r="J279" i="2"/>
  <c r="BK277" i="2"/>
  <c r="J275" i="2"/>
  <c r="BK273" i="2"/>
  <c r="J272" i="2"/>
  <c r="BK268" i="2"/>
  <c r="J267" i="2"/>
  <c r="J256" i="2"/>
  <c r="J250" i="2"/>
  <c r="J248" i="2"/>
  <c r="J241" i="2"/>
  <c r="BK239" i="2"/>
  <c r="J222" i="2"/>
  <c r="BK218" i="2"/>
  <c r="BK214" i="2"/>
  <c r="J211" i="2"/>
  <c r="J203" i="2"/>
  <c r="BK200" i="2"/>
  <c r="BK195" i="2"/>
  <c r="BK180" i="2"/>
  <c r="BK177" i="2"/>
  <c r="J174" i="2"/>
  <c r="BK162" i="2"/>
  <c r="BK149" i="2"/>
  <c r="J138" i="2"/>
  <c r="BK206" i="3"/>
  <c r="BK203" i="3"/>
  <c r="BK199" i="3"/>
  <c r="BK198" i="3"/>
  <c r="J197" i="3"/>
  <c r="BK195" i="3"/>
  <c r="BK194" i="3"/>
  <c r="BK193" i="3"/>
  <c r="J192" i="3"/>
  <c r="BK190" i="3"/>
  <c r="J189" i="3"/>
  <c r="BK186" i="3"/>
  <c r="BK179" i="3"/>
  <c r="J178" i="3"/>
  <c r="J177" i="3"/>
  <c r="BK176" i="3"/>
  <c r="J175" i="3"/>
  <c r="BK173" i="3"/>
  <c r="J166" i="3"/>
  <c r="J141" i="3"/>
  <c r="J360" i="2"/>
  <c r="J358" i="2"/>
  <c r="J356" i="2"/>
  <c r="BK345" i="2"/>
  <c r="J303" i="2"/>
  <c r="BK297" i="2"/>
  <c r="J262" i="2"/>
  <c r="BK259" i="2"/>
  <c r="J237" i="2"/>
  <c r="J214" i="2"/>
  <c r="BK206" i="2"/>
  <c r="BK197" i="2"/>
  <c r="BK187" i="2"/>
  <c r="J182" i="2"/>
  <c r="J142" i="2"/>
  <c r="J140" i="2"/>
  <c r="BK223" i="3"/>
  <c r="J220" i="3"/>
  <c r="BK216" i="3"/>
  <c r="J209" i="3"/>
  <c r="J207" i="3"/>
  <c r="J206" i="3"/>
  <c r="J204" i="3"/>
  <c r="J196" i="3"/>
  <c r="BK172" i="3"/>
  <c r="J296" i="2"/>
  <c r="BK291" i="2"/>
  <c r="BK287" i="2"/>
  <c r="J283" i="2"/>
  <c r="J281" i="2"/>
  <c r="BK279" i="2"/>
  <c r="J277" i="2"/>
  <c r="J273" i="2"/>
  <c r="J270" i="2"/>
  <c r="BK267" i="2"/>
  <c r="J266" i="2"/>
  <c r="BK265" i="2"/>
  <c r="BK257" i="2"/>
  <c r="J255" i="2"/>
  <c r="J251" i="2"/>
  <c r="J246" i="2"/>
  <c r="J239" i="2"/>
  <c r="BK237" i="2"/>
  <c r="BK224" i="2"/>
  <c r="BK222" i="2"/>
  <c r="J206" i="2"/>
  <c r="J200" i="2"/>
  <c r="J195" i="2"/>
  <c r="J190" i="2"/>
  <c r="J150" i="4"/>
  <c r="J143" i="4"/>
  <c r="BK141" i="4"/>
  <c r="J140" i="4"/>
  <c r="J139" i="4"/>
  <c r="BK137" i="4"/>
  <c r="BK220" i="3"/>
  <c r="BK218" i="3"/>
  <c r="BK214" i="3"/>
  <c r="J213" i="3"/>
  <c r="BK210" i="3"/>
  <c r="BK205" i="3"/>
  <c r="J203" i="3"/>
  <c r="BK202" i="3"/>
  <c r="BK200" i="3"/>
  <c r="J199" i="3"/>
  <c r="BK197" i="3"/>
  <c r="BK196" i="3"/>
  <c r="BK191" i="3"/>
  <c r="J190" i="3"/>
  <c r="BK188" i="3"/>
  <c r="J187" i="3"/>
  <c r="BK185" i="3"/>
  <c r="BK177" i="3"/>
  <c r="J172" i="3"/>
  <c r="BK171" i="3"/>
  <c r="BK169" i="3"/>
  <c r="BK166" i="3"/>
  <c r="BK164" i="3"/>
  <c r="J268" i="2"/>
  <c r="BK253" i="2"/>
  <c r="J169" i="2"/>
  <c r="J153" i="4"/>
  <c r="J151" i="4"/>
  <c r="BK150" i="4"/>
  <c r="J146" i="4"/>
  <c r="BK140" i="4"/>
  <c r="J221" i="3"/>
  <c r="BK213" i="3"/>
  <c r="J211" i="3"/>
  <c r="J208" i="3"/>
  <c r="BK204" i="3"/>
  <c r="J200" i="3"/>
  <c r="BK192" i="3"/>
  <c r="J191" i="3"/>
  <c r="J186" i="3"/>
  <c r="J185" i="3"/>
  <c r="BK184" i="3"/>
  <c r="J153" i="3"/>
  <c r="J147" i="3"/>
  <c r="J146" i="3"/>
  <c r="BK358" i="2"/>
  <c r="J348" i="2"/>
  <c r="J345" i="2"/>
  <c r="BK334" i="2"/>
  <c r="BK324" i="2"/>
  <c r="BK316" i="2"/>
  <c r="J309" i="2"/>
  <c r="BK307" i="2"/>
  <c r="J300" i="2"/>
  <c r="BK299" i="2"/>
  <c r="BK296" i="2"/>
  <c r="J288" i="2"/>
  <c r="BK285" i="2"/>
  <c r="BK264" i="2"/>
  <c r="J257" i="2"/>
  <c r="J162" i="2"/>
  <c r="BK157" i="2"/>
  <c r="BK140" i="2"/>
  <c r="BK138" i="2"/>
  <c r="AS94" i="1"/>
  <c r="BK157" i="4"/>
  <c r="BK153" i="4"/>
  <c r="BK151" i="4"/>
  <c r="J147" i="4"/>
  <c r="BK144" i="4"/>
  <c r="BK139" i="4"/>
  <c r="BK136" i="4"/>
  <c r="J223" i="3"/>
  <c r="BK340" i="2"/>
  <c r="BK329" i="2"/>
  <c r="BK317" i="2"/>
  <c r="J316" i="2"/>
  <c r="J305" i="2"/>
  <c r="BK303" i="2"/>
  <c r="BK302" i="2"/>
  <c r="J291" i="2"/>
  <c r="J290" i="2"/>
  <c r="J287" i="2"/>
  <c r="BK230" i="2"/>
  <c r="J218" i="2"/>
  <c r="J157" i="2"/>
  <c r="P205" i="2" l="1"/>
  <c r="P217" i="2"/>
  <c r="BK293" i="2"/>
  <c r="J293" i="2" s="1"/>
  <c r="J103" i="2" s="1"/>
  <c r="BK339" i="2"/>
  <c r="J339" i="2"/>
  <c r="J104" i="2" s="1"/>
  <c r="R339" i="2"/>
  <c r="P355" i="2"/>
  <c r="R162" i="3"/>
  <c r="R168" i="3"/>
  <c r="R167" i="3"/>
  <c r="R212" i="3"/>
  <c r="R137" i="2"/>
  <c r="R205" i="2"/>
  <c r="T217" i="2"/>
  <c r="P293" i="2"/>
  <c r="P339" i="2"/>
  <c r="T355" i="2"/>
  <c r="BK168" i="3"/>
  <c r="BK167" i="3" s="1"/>
  <c r="J167" i="3" s="1"/>
  <c r="J102" i="3" s="1"/>
  <c r="P183" i="3"/>
  <c r="R201" i="3"/>
  <c r="P140" i="3"/>
  <c r="T162" i="3"/>
  <c r="R183" i="3"/>
  <c r="R182" i="3" s="1"/>
  <c r="T201" i="3"/>
  <c r="P145" i="4"/>
  <c r="BK217" i="2"/>
  <c r="J217" i="2" s="1"/>
  <c r="J101" i="2" s="1"/>
  <c r="R258" i="2"/>
  <c r="T140" i="3"/>
  <c r="T139" i="3" s="1"/>
  <c r="P168" i="3"/>
  <c r="P167" i="3" s="1"/>
  <c r="BK212" i="3"/>
  <c r="J212" i="3" s="1"/>
  <c r="J107" i="3" s="1"/>
  <c r="BK145" i="4"/>
  <c r="J145" i="4"/>
  <c r="J99" i="4" s="1"/>
  <c r="BK205" i="2"/>
  <c r="J205" i="2" s="1"/>
  <c r="J99" i="2" s="1"/>
  <c r="P258" i="2"/>
  <c r="R355" i="2"/>
  <c r="BK162" i="3"/>
  <c r="J162" i="3"/>
  <c r="J101" i="3" s="1"/>
  <c r="T183" i="3"/>
  <c r="T182" i="3" s="1"/>
  <c r="P212" i="3"/>
  <c r="BK135" i="4"/>
  <c r="T145" i="4"/>
  <c r="R149" i="4"/>
  <c r="BK137" i="2"/>
  <c r="T137" i="2"/>
  <c r="T205" i="2"/>
  <c r="R217" i="2"/>
  <c r="T258" i="2"/>
  <c r="T293" i="2"/>
  <c r="T339" i="2"/>
  <c r="R140" i="3"/>
  <c r="R139" i="3"/>
  <c r="R138" i="3" s="1"/>
  <c r="P162" i="3"/>
  <c r="T168" i="3"/>
  <c r="T167" i="3"/>
  <c r="BK201" i="3"/>
  <c r="J201" i="3"/>
  <c r="J106" i="3" s="1"/>
  <c r="T212" i="3"/>
  <c r="P135" i="4"/>
  <c r="R145" i="4"/>
  <c r="T149" i="4"/>
  <c r="P137" i="2"/>
  <c r="P136" i="2" s="1"/>
  <c r="P135" i="2" s="1"/>
  <c r="AU95" i="1" s="1"/>
  <c r="BK258" i="2"/>
  <c r="J258" i="2" s="1"/>
  <c r="J102" i="2" s="1"/>
  <c r="R293" i="2"/>
  <c r="BK355" i="2"/>
  <c r="J355" i="2" s="1"/>
  <c r="J105" i="2" s="1"/>
  <c r="BK140" i="3"/>
  <c r="BK183" i="3"/>
  <c r="J183" i="3" s="1"/>
  <c r="J105" i="3" s="1"/>
  <c r="P201" i="3"/>
  <c r="R135" i="4"/>
  <c r="R134" i="4" s="1"/>
  <c r="R133" i="4" s="1"/>
  <c r="BK149" i="4"/>
  <c r="J149" i="4"/>
  <c r="J100" i="4" s="1"/>
  <c r="T135" i="4"/>
  <c r="T134" i="4" s="1"/>
  <c r="T133" i="4" s="1"/>
  <c r="P149" i="4"/>
  <c r="BE149" i="2"/>
  <c r="BE180" i="2"/>
  <c r="BE200" i="2"/>
  <c r="BE211" i="2"/>
  <c r="BE237" i="2"/>
  <c r="BE241" i="2"/>
  <c r="BE288" i="2"/>
  <c r="BE299" i="2"/>
  <c r="BE313" i="2"/>
  <c r="BE324" i="2"/>
  <c r="BE358" i="2"/>
  <c r="BK213" i="2"/>
  <c r="J213" i="2"/>
  <c r="J100" i="2" s="1"/>
  <c r="J89" i="3"/>
  <c r="F92" i="3"/>
  <c r="BE141" i="3"/>
  <c r="BE220" i="3"/>
  <c r="F130" i="4"/>
  <c r="BE138" i="4"/>
  <c r="BE148" i="4"/>
  <c r="E85" i="2"/>
  <c r="BE259" i="2"/>
  <c r="BE294" i="2"/>
  <c r="BE317" i="2"/>
  <c r="BE360" i="2"/>
  <c r="BE157" i="3"/>
  <c r="BE184" i="3"/>
  <c r="BE200" i="3"/>
  <c r="BE209" i="3"/>
  <c r="BE223" i="3"/>
  <c r="BK158" i="3"/>
  <c r="J158" i="3"/>
  <c r="J100" i="3" s="1"/>
  <c r="BE137" i="4"/>
  <c r="BE142" i="4"/>
  <c r="BE251" i="2"/>
  <c r="BE178" i="3"/>
  <c r="BE179" i="3"/>
  <c r="BE186" i="3"/>
  <c r="BE187" i="3"/>
  <c r="BE194" i="3"/>
  <c r="BE206" i="3"/>
  <c r="BE208" i="3"/>
  <c r="BE213" i="3"/>
  <c r="BE219" i="3"/>
  <c r="E123" i="4"/>
  <c r="BE144" i="4"/>
  <c r="BE155" i="4"/>
  <c r="F92" i="2"/>
  <c r="BE162" i="2"/>
  <c r="BE197" i="2"/>
  <c r="BE203" i="2"/>
  <c r="BE218" i="2"/>
  <c r="BE222" i="2"/>
  <c r="BE246" i="2"/>
  <c r="BE253" i="2"/>
  <c r="BE256" i="2"/>
  <c r="BE265" i="2"/>
  <c r="BE266" i="2"/>
  <c r="BE272" i="2"/>
  <c r="BE273" i="2"/>
  <c r="BE275" i="2"/>
  <c r="BE290" i="2"/>
  <c r="BE297" i="2"/>
  <c r="BE205" i="3"/>
  <c r="BE211" i="3"/>
  <c r="BE214" i="3"/>
  <c r="BE215" i="3"/>
  <c r="BE221" i="3"/>
  <c r="BK222" i="3"/>
  <c r="J222" i="3" s="1"/>
  <c r="J108" i="3" s="1"/>
  <c r="BE136" i="4"/>
  <c r="BE141" i="4"/>
  <c r="BE153" i="4"/>
  <c r="BE138" i="2"/>
  <c r="BE174" i="2"/>
  <c r="BE206" i="2"/>
  <c r="BE230" i="2"/>
  <c r="BE239" i="2"/>
  <c r="BE281" i="2"/>
  <c r="BE283" i="2"/>
  <c r="BE296" i="2"/>
  <c r="BE300" i="2"/>
  <c r="E85" i="3"/>
  <c r="BE146" i="3"/>
  <c r="BE147" i="3"/>
  <c r="BE159" i="3"/>
  <c r="BE170" i="3"/>
  <c r="BE171" i="3"/>
  <c r="BE180" i="3"/>
  <c r="BE181" i="3"/>
  <c r="BE185" i="3"/>
  <c r="BE188" i="3"/>
  <c r="BE189" i="3"/>
  <c r="BE198" i="3"/>
  <c r="BE202" i="3"/>
  <c r="J89" i="4"/>
  <c r="BK156" i="4"/>
  <c r="J156" i="4"/>
  <c r="J103" i="4" s="1"/>
  <c r="BE140" i="2"/>
  <c r="BE142" i="2"/>
  <c r="BE169" i="2"/>
  <c r="BE182" i="2"/>
  <c r="BE187" i="2"/>
  <c r="BE195" i="2"/>
  <c r="BE250" i="2"/>
  <c r="BE262" i="2"/>
  <c r="BE270" i="2"/>
  <c r="BE285" i="2"/>
  <c r="BE302" i="2"/>
  <c r="BE307" i="2"/>
  <c r="BE309" i="2"/>
  <c r="BE340" i="2"/>
  <c r="BE345" i="2"/>
  <c r="BE350" i="2"/>
  <c r="BE353" i="2"/>
  <c r="BE356" i="2"/>
  <c r="BE163" i="3"/>
  <c r="BE166" i="3"/>
  <c r="BE172" i="3"/>
  <c r="BE196" i="3"/>
  <c r="BE197" i="3"/>
  <c r="BE151" i="4"/>
  <c r="BE157" i="4"/>
  <c r="J89" i="2"/>
  <c r="BE157" i="2"/>
  <c r="BE177" i="2"/>
  <c r="BE190" i="2"/>
  <c r="BE214" i="2"/>
  <c r="BE224" i="2"/>
  <c r="BE248" i="2"/>
  <c r="BE255" i="2"/>
  <c r="BE257" i="2"/>
  <c r="BE264" i="2"/>
  <c r="BE267" i="2"/>
  <c r="BE268" i="2"/>
  <c r="BE277" i="2"/>
  <c r="BE279" i="2"/>
  <c r="BE287" i="2"/>
  <c r="BE291" i="2"/>
  <c r="BE303" i="2"/>
  <c r="BE305" i="2"/>
  <c r="BE316" i="2"/>
  <c r="BE329" i="2"/>
  <c r="BE334" i="2"/>
  <c r="BE348" i="2"/>
  <c r="BE153" i="3"/>
  <c r="BE169" i="3"/>
  <c r="BE173" i="3"/>
  <c r="BE174" i="3"/>
  <c r="BE175" i="3"/>
  <c r="BE190" i="3"/>
  <c r="BE191" i="3"/>
  <c r="BE193" i="3"/>
  <c r="BE195" i="3"/>
  <c r="BE199" i="3"/>
  <c r="BE203" i="3"/>
  <c r="BE204" i="3"/>
  <c r="BE210" i="3"/>
  <c r="BE216" i="3"/>
  <c r="BE217" i="3"/>
  <c r="BE218" i="3"/>
  <c r="BK156" i="3"/>
  <c r="J156" i="3"/>
  <c r="J99" i="3" s="1"/>
  <c r="BK154" i="4"/>
  <c r="J154" i="4" s="1"/>
  <c r="J102" i="4" s="1"/>
  <c r="BE164" i="3"/>
  <c r="BE176" i="3"/>
  <c r="BE177" i="3"/>
  <c r="BE192" i="3"/>
  <c r="BE207" i="3"/>
  <c r="BE139" i="4"/>
  <c r="BE140" i="4"/>
  <c r="BE143" i="4"/>
  <c r="BE146" i="4"/>
  <c r="BE147" i="4"/>
  <c r="BE150" i="4"/>
  <c r="BK152" i="4"/>
  <c r="J152" i="4" s="1"/>
  <c r="J101" i="4" s="1"/>
  <c r="F36" i="3"/>
  <c r="BA96" i="1"/>
  <c r="F36" i="2"/>
  <c r="BA95" i="1"/>
  <c r="J36" i="3"/>
  <c r="AW96" i="1" s="1"/>
  <c r="F39" i="3"/>
  <c r="BD96" i="1" s="1"/>
  <c r="F37" i="3"/>
  <c r="BB96" i="1" s="1"/>
  <c r="F36" i="4"/>
  <c r="BA97" i="1" s="1"/>
  <c r="F39" i="4"/>
  <c r="BD97" i="1" s="1"/>
  <c r="F37" i="4"/>
  <c r="BB97" i="1" s="1"/>
  <c r="F38" i="2"/>
  <c r="BC95" i="1" s="1"/>
  <c r="J36" i="4"/>
  <c r="AW97" i="1" s="1"/>
  <c r="F37" i="2"/>
  <c r="BB95" i="1" s="1"/>
  <c r="F39" i="2"/>
  <c r="BD95" i="1" s="1"/>
  <c r="F38" i="3"/>
  <c r="BC96" i="1" s="1"/>
  <c r="J36" i="2"/>
  <c r="AW95" i="1" s="1"/>
  <c r="F38" i="4"/>
  <c r="BC97" i="1" s="1"/>
  <c r="BK139" i="3" l="1"/>
  <c r="J139" i="3"/>
  <c r="J97" i="3" s="1"/>
  <c r="BK134" i="4"/>
  <c r="J134" i="4" s="1"/>
  <c r="J97" i="4" s="1"/>
  <c r="P134" i="4"/>
  <c r="P133" i="4"/>
  <c r="AU97" i="1" s="1"/>
  <c r="T138" i="3"/>
  <c r="P182" i="3"/>
  <c r="P139" i="3"/>
  <c r="P138" i="3" s="1"/>
  <c r="AU96" i="1" s="1"/>
  <c r="R136" i="2"/>
  <c r="R135" i="2"/>
  <c r="BK136" i="2"/>
  <c r="BK135" i="2"/>
  <c r="J135" i="2" s="1"/>
  <c r="J96" i="2" s="1"/>
  <c r="J30" i="2" s="1"/>
  <c r="T136" i="2"/>
  <c r="T135" i="2" s="1"/>
  <c r="J140" i="3"/>
  <c r="J98" i="3" s="1"/>
  <c r="J168" i="3"/>
  <c r="J103" i="3" s="1"/>
  <c r="BK182" i="3"/>
  <c r="J182" i="3" s="1"/>
  <c r="J104" i="3" s="1"/>
  <c r="J135" i="4"/>
  <c r="J98" i="4"/>
  <c r="J137" i="2"/>
  <c r="J98" i="2"/>
  <c r="BC94" i="1"/>
  <c r="AY94" i="1"/>
  <c r="BB94" i="1"/>
  <c r="W34" i="1"/>
  <c r="BA94" i="1"/>
  <c r="AW94" i="1"/>
  <c r="AK33" i="1" s="1"/>
  <c r="BD94" i="1"/>
  <c r="W36" i="1" s="1"/>
  <c r="J136" i="2" l="1"/>
  <c r="J97" i="2"/>
  <c r="BK138" i="3"/>
  <c r="J138" i="3"/>
  <c r="J96" i="3" s="1"/>
  <c r="J30" i="3" s="1"/>
  <c r="J117" i="3" s="1"/>
  <c r="J111" i="3" s="1"/>
  <c r="J31" i="3" s="1"/>
  <c r="BK133" i="4"/>
  <c r="J133" i="4"/>
  <c r="J96" i="4" s="1"/>
  <c r="AU94" i="1"/>
  <c r="W33" i="1"/>
  <c r="AX94" i="1"/>
  <c r="W35" i="1"/>
  <c r="J114" i="2"/>
  <c r="J108" i="2"/>
  <c r="J31" i="2" s="1"/>
  <c r="J32" i="2" s="1"/>
  <c r="AG95" i="1" s="1"/>
  <c r="BE114" i="2" l="1"/>
  <c r="BE117" i="3"/>
  <c r="J30" i="4"/>
  <c r="J116" i="2"/>
  <c r="F35" i="2"/>
  <c r="AZ95" i="1" s="1"/>
  <c r="J119" i="3"/>
  <c r="J112" i="4"/>
  <c r="BE112" i="4"/>
  <c r="J35" i="4" s="1"/>
  <c r="AV97" i="1" s="1"/>
  <c r="AT97" i="1" s="1"/>
  <c r="J32" i="3"/>
  <c r="AG96" i="1" s="1"/>
  <c r="J35" i="3"/>
  <c r="AV96" i="1" s="1"/>
  <c r="AT96" i="1" s="1"/>
  <c r="J41" i="3" l="1"/>
  <c r="AN96" i="1"/>
  <c r="J35" i="2"/>
  <c r="AV95" i="1"/>
  <c r="AT95" i="1" s="1"/>
  <c r="J106" i="4"/>
  <c r="J31" i="4" s="1"/>
  <c r="J32" i="4" s="1"/>
  <c r="AG97" i="1" s="1"/>
  <c r="AN97" i="1" s="1"/>
  <c r="F35" i="4"/>
  <c r="AZ97" i="1"/>
  <c r="F35" i="3"/>
  <c r="AZ96" i="1"/>
  <c r="J41" i="4" l="1"/>
  <c r="J41" i="2"/>
  <c r="AN95" i="1"/>
  <c r="AG94" i="1"/>
  <c r="AG100" i="1" s="1"/>
  <c r="AV100" i="1" s="1"/>
  <c r="BY100" i="1" s="1"/>
  <c r="J114" i="4"/>
  <c r="AZ94" i="1"/>
  <c r="CD100" i="1" l="1"/>
  <c r="AN100" i="1"/>
  <c r="AK26" i="1"/>
  <c r="AG102" i="1"/>
  <c r="AV102" i="1" s="1"/>
  <c r="BY102" i="1" s="1"/>
  <c r="AV94" i="1"/>
  <c r="AG101" i="1"/>
  <c r="AV101" i="1" s="1"/>
  <c r="BY101" i="1" s="1"/>
  <c r="AG103" i="1"/>
  <c r="CD103" i="1" l="1"/>
  <c r="CD101" i="1"/>
  <c r="CD102" i="1"/>
  <c r="W32" i="1"/>
  <c r="AV103" i="1"/>
  <c r="BY103" i="1"/>
  <c r="AT94" i="1"/>
  <c r="AN94" i="1"/>
  <c r="AN101" i="1"/>
  <c r="AN102" i="1"/>
  <c r="AG99" i="1"/>
  <c r="AK27" i="1"/>
  <c r="AK29" i="1" l="1"/>
  <c r="AK32" i="1"/>
  <c r="AN103" i="1"/>
  <c r="AG105" i="1"/>
  <c r="AK38" i="1" l="1"/>
  <c r="AN99" i="1"/>
  <c r="AN105" i="1" l="1"/>
</calcChain>
</file>

<file path=xl/sharedStrings.xml><?xml version="1.0" encoding="utf-8"?>
<sst xmlns="http://schemas.openxmlformats.org/spreadsheetml/2006/main" count="4223" uniqueCount="859">
  <si>
    <t>Export Komplet</t>
  </si>
  <si>
    <t/>
  </si>
  <si>
    <t>2.0</t>
  </si>
  <si>
    <t>ZAMOK</t>
  </si>
  <si>
    <t>False</t>
  </si>
  <si>
    <t>{458737c0-c3ba-4873-a8cc-43ca82363909}</t>
  </si>
  <si>
    <t>0,01</t>
  </si>
  <si>
    <t>21</t>
  </si>
  <si>
    <t>15</t>
  </si>
  <si>
    <t>REKAPITULACE STAVBY</t>
  </si>
  <si>
    <t>v ---  níže se nacházejí doplnkové a pomocné údaje k sestavám  --- v</t>
  </si>
  <si>
    <t>Návod na vyplnění</t>
  </si>
  <si>
    <t>0,001</t>
  </si>
  <si>
    <t>Kód:</t>
  </si>
  <si>
    <t>28-2019</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</si>
  <si>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</si>
  <si>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</si>
  <si>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Chodník při ulici Družstevní - Bořanovice</t>
  </si>
  <si>
    <t>KSO:</t>
  </si>
  <si>
    <t>CC-CZ:</t>
  </si>
  <si>
    <t>Místo:</t>
  </si>
  <si>
    <t>ul. Družstevní, Bořanovice</t>
  </si>
  <si>
    <t>Datum:</t>
  </si>
  <si>
    <t>Zadavatel:</t>
  </si>
  <si>
    <t>IČ:</t>
  </si>
  <si>
    <t>03447286</t>
  </si>
  <si>
    <t>Technická správa komunikací hl. m. Prahy, a.s.</t>
  </si>
  <si>
    <t>DIČ:</t>
  </si>
  <si>
    <t>CZ03447286</t>
  </si>
  <si>
    <t>Uchazeč:</t>
  </si>
  <si>
    <t>Vyplň údaj</t>
  </si>
  <si>
    <t>Projektant:</t>
  </si>
  <si>
    <t>62584332</t>
  </si>
  <si>
    <t>Sinpps s.r.o</t>
  </si>
  <si>
    <t>CZ62584332</t>
  </si>
  <si>
    <t>Zpracovatel:</t>
  </si>
  <si>
    <t>True</t>
  </si>
  <si>
    <t>Poznámka:</t>
  </si>
  <si>
    <t>Náklady z rozpočtů</t>
  </si>
  <si>
    <t>Ostatní náklady ze souhrnného listu</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</si>
  <si>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</si>
  <si>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</si>
  <si>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</si>
  <si>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</si>
  <si>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</si>
  <si>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</si>
  <si>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</si>
  <si>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</si>
  <si>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</si>
  <si>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</si>
  <si>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</si>
  <si>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</si>
  <si>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</si>
  <si>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</si>
  <si>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</si>
  <si>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</si>
  <si>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</si>
  <si>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</si>
  <si>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</si>
  <si>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</si>
  <si>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</si>
  <si>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</si>
  <si>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</si>
  <si>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</si>
  <si>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</si>
  <si>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</si>
  <si>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</si>
  <si>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</si>
  <si>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</si>
  <si>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</si>
  <si>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</si>
  <si>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</si>
  <si>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</si>
  <si>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</si>
  <si>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</si>
  <si>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</si>
  <si>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</si>
  <si>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</si>
  <si>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1) Náklady z rozpočtů</t>
  </si>
  <si>
    <t>D</t>
  </si>
  <si>
    <t>0</t>
  </si>
  <si>
    <t>###NOIMPORT###</t>
  </si>
  <si>
    <t>IMPORT</t>
  </si>
  <si>
    <t>{00000000-0000-0000-0000-000000000000}</t>
  </si>
  <si>
    <t>/</t>
  </si>
  <si>
    <t>SO 100</t>
  </si>
  <si>
    <t>Chodník</t>
  </si>
  <si>
    <t>STA</t>
  </si>
  <si>
    <t>1</t>
  </si>
  <si>
    <t>{aa0ee881-1644-42a2-8ad1-01d3805150c7}</t>
  </si>
  <si>
    <t>2</t>
  </si>
  <si>
    <t>SO 401</t>
  </si>
  <si>
    <t>VO</t>
  </si>
  <si>
    <t>{da2c36a9-e26e-4a3a-a623-369e9c7e7898}</t>
  </si>
  <si>
    <t>SO 900</t>
  </si>
  <si>
    <t>VRN</t>
  </si>
  <si>
    <t>{4bfa7c72-3636-4e22-8da7-2c805a040a93}</t>
  </si>
  <si>
    <t>2) Ostatní náklady ze souhrnného listu</t>
  </si>
  <si>
    <t>Procent. zadání_x000D_
[% nákladů rozpočtu]</t>
  </si>
  <si>
    <t>Zařazení nákladů</t>
  </si>
  <si>
    <t>Ostatní náklady</t>
  </si>
  <si>
    <t>stavební čast</t>
  </si>
  <si>
    <t>OSTATNENAKLADY</t>
  </si>
  <si>
    <t>Vyplň vlastní</t>
  </si>
  <si>
    <t>OSTATNENAKLADYVLASTNE</t>
  </si>
  <si>
    <t>Celkové náklady za stavbu 1) + 2)</t>
  </si>
  <si>
    <t>KRYCÍ LIST SOUPISU PRACÍ</t>
  </si>
  <si>
    <t>Objekt:</t>
  </si>
  <si>
    <t>SO 100 - Chodník</t>
  </si>
  <si>
    <t>Náklady z rozpočtu</t>
  </si>
  <si>
    <t>REKAPITULACE ČLENĚNÍ SOUPISU PRACÍ</t>
  </si>
  <si>
    <t>Kód dílu - Popis</t>
  </si>
  <si>
    <t>Cena celkem [CZK]</t>
  </si>
  <si>
    <t>1) Náklady ze soupisu prací</t>
  </si>
  <si>
    <t>-1</t>
  </si>
  <si>
    <t>HSV - Práce a dodávky HSV</t>
  </si>
  <si>
    <t xml:space="preserve">    1 - Zemní práce</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</si>
  <si>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</si>
  <si>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</si>
  <si>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</si>
  <si>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</si>
  <si>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</si>
  <si>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997 - Přesun sutě</t>
  </si>
  <si>
    <t xml:space="preserve">    998 - Přesun hmot</t>
  </si>
  <si>
    <t>2) Ostatní náklady</t>
  </si>
  <si>
    <t>Zařízení staveniště</t>
  </si>
  <si>
    <t>Projektové práce</t>
  </si>
  <si>
    <t>Územní vlivy</t>
  </si>
  <si>
    <t>Provozní vlivy</t>
  </si>
  <si>
    <t>Jiné VRN</t>
  </si>
  <si>
    <t>Kompletační činnost</t>
  </si>
  <si>
    <t>KOMPLETACNA</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</si>
  <si>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</si>
  <si>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</si>
  <si>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</si>
  <si>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</si>
  <si>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</si>
  <si>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</si>
  <si>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</si>
  <si>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</si>
  <si>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</si>
  <si>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</si>
  <si>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</si>
  <si>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</si>
  <si>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</si>
  <si>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</si>
  <si>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</si>
  <si>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</si>
  <si>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</si>
  <si>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</si>
  <si>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113106132</t>
  </si>
  <si>
    <t>Rozebrání dlažeb z betonových nebo kamenných dlaždic komunikací pro pěší strojně pl do 50 m2</t>
  </si>
  <si>
    <t>m2</t>
  </si>
  <si>
    <t>CS ÚRS 2020 02</t>
  </si>
  <si>
    <t>4</t>
  </si>
  <si>
    <t>-1866181757</t>
  </si>
  <si>
    <t>PSC</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</si>
  <si>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</si>
  <si>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121151104</t>
  </si>
  <si>
    <t>Sejmutí ornice plochy do 100 m2 tl vrstvy do 250 mm strojně - zůstane na stavbě</t>
  </si>
  <si>
    <t>1115391251</t>
  </si>
  <si>
    <t xml:space="preserve">Poznámka k souboru cen:_x000D_
1. V cenách jsou započteny i náklady na a) naložení sejmuté ornice na dopravní prostředek. b) vodorovné přemístění na hromady v místě upotřebení nebo na dočasné či trvalé skládky na vzdálenost do 50 m a se složením. 2. Ceny lze použít i pro sejmutí podorničí. 3. V cenách nejsou započteny náklady na odstranění nevhodných přimísenin (kamenů, kořenů apod.); tyto práce se ocení individuálně. </t>
  </si>
  <si>
    <t>3</t>
  </si>
  <si>
    <t>122452203</t>
  </si>
  <si>
    <t>Odkopávky a prokopávky nezapažené pro silnice a dálnice v hornině třídy těžitelnosti II objem do 100 m3 strojně</t>
  </si>
  <si>
    <t>m3</t>
  </si>
  <si>
    <t>-1877699921</t>
  </si>
  <si>
    <t xml:space="preserve">Poznámka k souboru cen:_x000D_
1. Ceny jsou určeny pro vykopávky: a) příkopů pro silnice, dálnice a to i tehdy, jsou-li vykopávky příkopů prováděny samostatně, b) v zemnících na suchu, jestliže tyto zemníky přímo souvisejí s odkopávkami nebo prokopávkami pro spodní stavbu silnic a dálnic. 2. V cenách jsou započteny i náklady na přemístění výkopku v příčných profilech na vzdálenost do 15 m nebo naložení na dopravní prostředek. </t>
  </si>
  <si>
    <t>VV</t>
  </si>
  <si>
    <t>158*0,14 "odtěžení na zemní pláň ve sjezdech</t>
  </si>
  <si>
    <t>(612-158)*0,2*0,6 "předpoklad odtěžení 20cm nevyhojujícího podloží chodníku v 60% plochy</t>
  </si>
  <si>
    <t>4 "zemní práce pro rektifikaci dvou šachet - výměna kónusů</t>
  </si>
  <si>
    <t>10 "zemní práce pro revizní šachty a dvorskou vpusť</t>
  </si>
  <si>
    <t>Součet</t>
  </si>
  <si>
    <t>132151101</t>
  </si>
  <si>
    <t>Hloubení rýh nezapažených  š do 800 mm v hornině třídy těžitelnosti I, skupiny 1 a 2 objem do 20 m3 strojně</t>
  </si>
  <si>
    <t>1084233343</t>
  </si>
  <si>
    <t xml:space="preserve">Poznámka k souboru cen:_x000D_
1. V cenách jsou započteny i náklady na přehození výkopku na přilehlém terénu na vzdálenost do 3 m od podélné osy rýhy nebo naložení na dopravní prostředek. </t>
  </si>
  <si>
    <t>(25+9+9+18+9+6+6+8+10+19+10+16+9+2+45+35+10+30+50+17)*0,06 "pro obrubu š. 8cm</t>
  </si>
  <si>
    <t>30*0,15 "pro palisádu</t>
  </si>
  <si>
    <t>20*0,15 "pro palisádu (rezerva)</t>
  </si>
  <si>
    <t>(1,5+5+1,5+4+4,5+5+5+6+6+5)*0,1 "pro žlab</t>
  </si>
  <si>
    <t>(10+3+3+1+5+3+6+18+20+2+2+8+4)*0,25 "pro potrubí</t>
  </si>
  <si>
    <t>5</t>
  </si>
  <si>
    <t>113202111</t>
  </si>
  <si>
    <t>Vytrhání obrub krajníků obrubníků stojatých</t>
  </si>
  <si>
    <t>m</t>
  </si>
  <si>
    <t>1157207773</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</si>
  <si>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</si>
  <si>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8+5+2+3+4+6+15 "stávající ABO - výškově nevyhovující</t>
  </si>
  <si>
    <t>30 "stávající ABO ve špatném technickém stavu - odhad</t>
  </si>
  <si>
    <t>6</t>
  </si>
  <si>
    <t>113107341</t>
  </si>
  <si>
    <t>Odstranění podkladu živičného tl 50 mm strojně pl do 50 m2</t>
  </si>
  <si>
    <t>-1246029699</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</si>
  <si>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</si>
  <si>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43 "obrusná vrstva</t>
  </si>
  <si>
    <t>43*0,5 "podkladní vrstva</t>
  </si>
  <si>
    <t>30 "ložná vrstva - odhad</t>
  </si>
  <si>
    <t>30*0,5 "podkladní vrstva - odhad</t>
  </si>
  <si>
    <t>7</t>
  </si>
  <si>
    <t>113107331</t>
  </si>
  <si>
    <t>Odstranění podkladu z betonu prostého tl 150 mm strojně pl do 50 m2</t>
  </si>
  <si>
    <t>-488371421</t>
  </si>
  <si>
    <t>43*0,25</t>
  </si>
  <si>
    <t>30*0,25 "odhad</t>
  </si>
  <si>
    <t>8</t>
  </si>
  <si>
    <t>174151101</t>
  </si>
  <si>
    <t>Zásyp jam, šachet rýh nebo kolem objektů sypaninou se zhutněním</t>
  </si>
  <si>
    <t>-1564570987</t>
  </si>
  <si>
    <t xml:space="preserve">Poznámka k souboru cen:_x000D_
1. Ceny nelze použít pro zásyp rýh pro drenážní trativody pro lesnicko-technické meliorace a zemědělské. Zásyp těchto rýh se oceňuje cenami souboru cen 174 Zásyp rýh pro drény. 2. V cenách je započteno přemístění sypaniny ze vzdálenosti 10 m od kraje výkopu nebo zasypávaného prostoru, měřeno k těžišti skládky.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 4. Odklizení zbylého výkopku po provedení zásypu zářezů se šikmými stěnami pro podzemní vedení nebo zásypu jam a rýh pro podzemní vedení se oceňuje cenami souboru cen 167 Nakládání výkopku nebo sypaniny a 162 Vodorovné přemístění výkopku. 5. Rozprostření zbylého výkopku podél výkopu a nad výkopem po provedení zásypů zářezů se šikmými stěnami pro podzemní vedení nebo zásypu jam a rýh pro podzemní vedení se oceňuje cenami souborů cen 171 Uložení sypaniny do násypů. 6. V cenách nejsou zahrnuty náklady na prohození sypaniny, tyto náklady se oceňují cenou 17411-1109 Příplatek za prohození sypaniny. </t>
  </si>
  <si>
    <t>5 "revizní šachty</t>
  </si>
  <si>
    <t>9</t>
  </si>
  <si>
    <t>175151101</t>
  </si>
  <si>
    <t>Obsypání potrubí strojně sypaninou bez prohození, uloženou do 3 m</t>
  </si>
  <si>
    <t>1452492212</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</si>
  <si>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4. V cenách nejsou zahrnuty náklady na prohození sypaniny, tyto náklady se oceňují položkou 17511-1109 Příplatek za prohození sypaniny. </t>
  </si>
  <si>
    <t>85*0,25</t>
  </si>
  <si>
    <t>10</t>
  </si>
  <si>
    <t>M</t>
  </si>
  <si>
    <t>58331351</t>
  </si>
  <si>
    <t>kamenivo těžené drobné frakce 0/4</t>
  </si>
  <si>
    <t>t</t>
  </si>
  <si>
    <t>836299390</t>
  </si>
  <si>
    <t>21,25*2 'Přepočtené koeficientem množství</t>
  </si>
  <si>
    <t>11</t>
  </si>
  <si>
    <t>162751117</t>
  </si>
  <si>
    <t>Vodorovné přemístění do 10000 m výkopku/sypaniny z horniny třídy těžitelnosti I, skupiny 1 až 3</t>
  </si>
  <si>
    <t>722055038</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</si>
  <si>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</si>
  <si>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90,6-5 "odkopávky prokopávky bez části pro zpětný zásyp RŠ</t>
  </si>
  <si>
    <t>53,68 "hloubení rýh</t>
  </si>
  <si>
    <t>12</t>
  </si>
  <si>
    <t>162751119</t>
  </si>
  <si>
    <t>Příplatek k vodorovnému přemístění výkopku/sypaniny z horniny třídy těžitelnosti I, skupiny 1 až 3 ZKD 1000 m přes 10000 m (20x)</t>
  </si>
  <si>
    <t>1169271234</t>
  </si>
  <si>
    <t>139,28*20 'Přepočtené koeficientem množství</t>
  </si>
  <si>
    <t>13</t>
  </si>
  <si>
    <t>181152302</t>
  </si>
  <si>
    <t>Úprava pláně pro silnice a dálnice v zářezech se zhutněním</t>
  </si>
  <si>
    <t>-1741790135</t>
  </si>
  <si>
    <t xml:space="preserve">Poznámka k souboru cen:_x000D_
1. Ceny 15-2301, 15-2302, 25-2301 a 25-2305 jsou určeny pro urovnání nově zřizovaných ploch vodorovných nebo ve sklonu do 1:5 pod zpevnění ploch jakéhokoliv druhu, pod humusování, drnování a dále předepíše-li projekt urovnání pláně z jiného důvodu. 2. Cena 15-2303 je určena pro vyplnění sypaninou prohlubní zářezů v horninách třídy těžitelnosti II a III, skupiny 5 až 7. 3. Ceny neplatí pro zhutnění podloží pod násypy; toto zhutnění se oceňuje cenou 171 15-2101 Zhutnění podloží pod násypy. 4. Ceny neplatí pro urovnání lavic šířky do 3 m přerušujících svahy, pro urovnání dna příkopů pro jakoukoliv jejich šířku; toto urovnání se oceňuje cenami souboru cen 182 Svahování trvalých svahů do projektovaných profilů. 5. Urovnání ploch ve sklonu přes 1:5 (svahování) se oceňuje cenou 182 20-1101 Svahování trvalých svahů do projektovaných profilů. 6. Vyplnění prohlubní v horninách třídy II a III betonem nebo stabilizací se oceňuje cenami části A 01 katalogu 822-1 Komunikace pozemní a letiště. </t>
  </si>
  <si>
    <t>612 "chodníky a sjezdy</t>
  </si>
  <si>
    <t>343*0,2 "pod obrubou š. 8cm</t>
  </si>
  <si>
    <t>14</t>
  </si>
  <si>
    <t>182351023</t>
  </si>
  <si>
    <t>Rozprostření ornice pl do 100 m2 ve svahu přes 1:5 tl vrstvy do 200 mm strojně</t>
  </si>
  <si>
    <t>684871506</t>
  </si>
  <si>
    <t xml:space="preserve">Poznámka k souboru cen:_x000D_
1. V ceně jsou započteny i náklady na případné nutné přemístění hromad nebo dočasných skládek na místo spotřeby ze vzdálenosti do 50 m. 2. V ceně nejsou započteny náklady na získání ornice; tyto se oceňují cenami souboru cen 121 Sejmutí ornice. </t>
  </si>
  <si>
    <t>180405111</t>
  </si>
  <si>
    <t>Založení trávníku ve vegetačních prefabrikátech výsevem semene v rovině a ve svahu do 1:5</t>
  </si>
  <si>
    <t>-1088652294</t>
  </si>
  <si>
    <t xml:space="preserve">Poznámka k souboru cen:_x000D_
1. Ceny lze použít pro založení trávníku ve všech typech vegetačních tvárnic. 2. V cenách jsou započteny i náklady pokosení, naložení a odvoz odpadu do 20 km se složením. 3. V cenách nejsou započteny náklady na: a) přípravu půdy, b) travní semeno a substrát, tyto náklady se oceňují ve specifikaci, c) vypletí a zalévání; tyto práce se oceňují cenami části C02 souborů cen 185 80-42 Vypletí a 185 80-43 Zalití rostlin vodou, d) konstrukci podloží a dodání zatravňovacích prefabrikátů, e) uložení odpadu na skládce. </t>
  </si>
  <si>
    <t>383/2</t>
  </si>
  <si>
    <t>16</t>
  </si>
  <si>
    <t>180405112</t>
  </si>
  <si>
    <t>Založení trávníku ve vegetačních prefabrikátech výsevem semene ve svahu do 1:2</t>
  </si>
  <si>
    <t>-179704267</t>
  </si>
  <si>
    <t>17</t>
  </si>
  <si>
    <t>00572410</t>
  </si>
  <si>
    <t>osivo směs travní parková</t>
  </si>
  <si>
    <t>kg</t>
  </si>
  <si>
    <t>-1878325800</t>
  </si>
  <si>
    <t>383*0,015 'Přepočtené koeficientem množství</t>
  </si>
  <si>
    <t>Svislé a kompletní konstrukce</t>
  </si>
  <si>
    <t>18</t>
  </si>
  <si>
    <t>339921132</t>
  </si>
  <si>
    <t>Osazování betonových palisád do betonového základu v řadě výšky prvku přes 0,5 do 1 m</t>
  </si>
  <si>
    <t>-2129354544</t>
  </si>
  <si>
    <t xml:space="preserve">Poznámka k souboru cen:_x000D_
1. V cenách nejsou započteny náklady na zřízení rýhy nebo jámy a na dodání palisád; tyto se oceňují ve specifikaci. 2. Ceny lze použít pro palisády o jakémkoli tvaru průřezu. 3. Měrnou jednotkou (u položek číslo -1131 až -1144) se rozumí metr délky palisádové stěny. 4. Výškou palisády je uvažována celková délka osazovaného prvku. </t>
  </si>
  <si>
    <t>30 "dle PD</t>
  </si>
  <si>
    <t>20 "rezerva</t>
  </si>
  <si>
    <t>19</t>
  </si>
  <si>
    <t>59228409</t>
  </si>
  <si>
    <t>palisáda betonová vzhled dobové dlažební kameny přírodní 160x160x600mm</t>
  </si>
  <si>
    <t>kus</t>
  </si>
  <si>
    <t>929323011</t>
  </si>
  <si>
    <t>50*6,25 'Přepočtené koeficientem množství</t>
  </si>
  <si>
    <t>Vodorovné konstrukce</t>
  </si>
  <si>
    <t>20</t>
  </si>
  <si>
    <t>451572111</t>
  </si>
  <si>
    <t>Lože pod potrubí otevřený výkop z kameniva drobného těženého</t>
  </si>
  <si>
    <t>-1147084005</t>
  </si>
  <si>
    <t xml:space="preserve">Poznámka k souboru cen:_x000D_
1. Ceny -1111 a -1192 lze použít i pro zřízení sběrných vrstev nad drenážními trubkami. 2. V cenách -5111 a -1192 jsou započteny i náklady na prohození výkopku získaného při zemních pracích. </t>
  </si>
  <si>
    <t>85*0,1*0,5</t>
  </si>
  <si>
    <t>Komunikace pozemní</t>
  </si>
  <si>
    <t>564851111</t>
  </si>
  <si>
    <t>Podklad ze štěrkodrtě ŠD tl 150 mm</t>
  </si>
  <si>
    <t>66828374</t>
  </si>
  <si>
    <t>612-158 "chodníky</t>
  </si>
  <si>
    <t>158 "sjezdy</t>
  </si>
  <si>
    <t>22</t>
  </si>
  <si>
    <t>564861111</t>
  </si>
  <si>
    <t>Podklad ze štěrkodrtě ŠD tl 200 mm</t>
  </si>
  <si>
    <t>-1115270298</t>
  </si>
  <si>
    <t>(612-158)*0,6 "předpoklad nahrazení 20cm nevyhojujícího podloží chodníku v 60% plochy</t>
  </si>
  <si>
    <t>23</t>
  </si>
  <si>
    <t>567122111</t>
  </si>
  <si>
    <t>Podklad ze směsi stmelené cementem SC C 8/10 (KSC I) tl 120 mm</t>
  </si>
  <si>
    <t>-2141079423</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</si>
  <si>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</si>
  <si>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158 "plocha sjezdů</t>
  </si>
  <si>
    <t>43*0,25 "oprava vozovky u obruby</t>
  </si>
  <si>
    <t>30*0,25 "oprava vozovky u obruby-odhad</t>
  </si>
  <si>
    <t>24</t>
  </si>
  <si>
    <t>578143113</t>
  </si>
  <si>
    <t>Litý asfalt MA 11 (LAS) tl 40 mm š do 3 m z nemodifikovaného asfaltu (oprava voz. u obruby)</t>
  </si>
  <si>
    <t>-771097059</t>
  </si>
  <si>
    <t xml:space="preserve">Poznámka k souboru cen:_x000D_
1. V cenách jsou započteny i náklady na napojení pracovních spár. 2. V cenách nejsou započteny náklady na příp. projektem předepsané: a) zdrsňovací posypy, které se oceňují cenami souboru cen 578 90- Zdrsňovací posyp litého asfaltu, b) posypy drobným kamenivem, které se oceňují cenami souboru cen 572 40- Posyp živičného podkladu nebo krytu části C 01 tohoto katalogu. </t>
  </si>
  <si>
    <t>25</t>
  </si>
  <si>
    <t>591241111</t>
  </si>
  <si>
    <t>Kladení dlažby z kostek drobných z kamene na MC tl 50 mm</t>
  </si>
  <si>
    <t>-776823896</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</si>
  <si>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</si>
  <si>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26</t>
  </si>
  <si>
    <t>58381007</t>
  </si>
  <si>
    <t>kostka dlažební žula drobná 8/10</t>
  </si>
  <si>
    <t>-1570800788</t>
  </si>
  <si>
    <t>2*1,02 'Přepočtené koeficientem množství</t>
  </si>
  <si>
    <t>27</t>
  </si>
  <si>
    <t>596211110</t>
  </si>
  <si>
    <t>Kladení zámkové dlažby komunikací pro pěší tl 60 mm skupiny A pl do 50 m2 (po úsecích)</t>
  </si>
  <si>
    <t>399116859</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</si>
  <si>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</si>
  <si>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438 "chodník</t>
  </si>
  <si>
    <t>17 "slepecká dlažba chodník</t>
  </si>
  <si>
    <t>28</t>
  </si>
  <si>
    <t>59245018</t>
  </si>
  <si>
    <t>dlažba tvar obdélník betonová 200x100x60mm přírodní</t>
  </si>
  <si>
    <t>1802404957</t>
  </si>
  <si>
    <t>438*0,78</t>
  </si>
  <si>
    <t>29</t>
  </si>
  <si>
    <t>59245008</t>
  </si>
  <si>
    <t>dlažba tvar obdélník betonová 200x100x60mm barevná</t>
  </si>
  <si>
    <t>-1552856683</t>
  </si>
  <si>
    <t>438*0,22</t>
  </si>
  <si>
    <t>30</t>
  </si>
  <si>
    <t>59245006</t>
  </si>
  <si>
    <t>dlažba tvar obdélník betonová pro nevidomé 200x100x60mm barevná</t>
  </si>
  <si>
    <t>-2057869334</t>
  </si>
  <si>
    <t>31</t>
  </si>
  <si>
    <t>596211114</t>
  </si>
  <si>
    <t>Příplatek za kombinaci dvou barev u kladení betonových dlažeb komunikací pro pěší tl 60 mm skupiny A</t>
  </si>
  <si>
    <t>-387051618</t>
  </si>
  <si>
    <t>32</t>
  </si>
  <si>
    <t>596212210</t>
  </si>
  <si>
    <t>Kladení zámkové dlažby pozemních komunikací tl 80 mm skupiny A pl do 50 m2</t>
  </si>
  <si>
    <t>216077453</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</si>
  <si>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</si>
  <si>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33</t>
  </si>
  <si>
    <t>59245005</t>
  </si>
  <si>
    <t>dlažba tvar obdélník betonová 200x100x80mm barevná</t>
  </si>
  <si>
    <t>-1341847895</t>
  </si>
  <si>
    <t>34</t>
  </si>
  <si>
    <t>59245226</t>
  </si>
  <si>
    <t>dlažba tvar obdélník betonová pro nevidomé 200x100x80mm barevná</t>
  </si>
  <si>
    <t>-331404130</t>
  </si>
  <si>
    <t>35</t>
  </si>
  <si>
    <t>59245225</t>
  </si>
  <si>
    <t>dlažba tvar obdélník betonová pro nevidomé 200x100x80mm přírodní</t>
  </si>
  <si>
    <t>640945846</t>
  </si>
  <si>
    <t>Trubní vedení</t>
  </si>
  <si>
    <t>36</t>
  </si>
  <si>
    <t>890411851</t>
  </si>
  <si>
    <t>Demontáž šachet z prefabrikovaných skruží strojně obestavěného prostoru do 1,5 m3</t>
  </si>
  <si>
    <t>-2091740400</t>
  </si>
  <si>
    <t xml:space="preserve">Poznámka k souboru cen:_x000D_
1. Ceny jsou určeny pro vodovodní a kanalizačné šachty. 2. Množství měrných jednotek se určuje v m3 obestavěného prostoru šachty nebo jímky. 3. Šachty velikosti nad 5 m3 obestavěného prostoru se oceňují cenami katalogu 801-3 Budov a haly - bourání konstrukcí. </t>
  </si>
  <si>
    <t>2 "přechodové kónusy - budou odevzdány majiteli</t>
  </si>
  <si>
    <t>37</t>
  </si>
  <si>
    <t>894411311</t>
  </si>
  <si>
    <t>Osazení betonových nebo železobetonových dílců pro šachty skruží rovných</t>
  </si>
  <si>
    <t>-317218805</t>
  </si>
  <si>
    <t xml:space="preserve">Poznámka k souboru cen:_x000D_
1. V cenách nejsou započteny náklady na dodání betonových nebo železobetonových dílců a těsnění; dodání těchto se oceňuje ve specifikaci. </t>
  </si>
  <si>
    <t>38</t>
  </si>
  <si>
    <t>59224000</t>
  </si>
  <si>
    <t>dílec betonový pro vstupní šachty 100x25x9cm - ověřit tl. stěny dle skutečného stavu</t>
  </si>
  <si>
    <t>1328731584</t>
  </si>
  <si>
    <t>39</t>
  </si>
  <si>
    <t>59224075</t>
  </si>
  <si>
    <t>deska betonová zákrytová k ukončení šachet 1000/625x200mm</t>
  </si>
  <si>
    <t>790248946</t>
  </si>
  <si>
    <t>40</t>
  </si>
  <si>
    <t>59224010</t>
  </si>
  <si>
    <t>prstenec šachtový vyrovnávací betonový 625x100x40mm</t>
  </si>
  <si>
    <t>-1304721448</t>
  </si>
  <si>
    <t>72</t>
  </si>
  <si>
    <t>899303811</t>
  </si>
  <si>
    <t>Demontáž poklopů betonových nebo ŽB včetně rámu hmotnosti přes 100 do 150 kg</t>
  </si>
  <si>
    <t>308706594</t>
  </si>
  <si>
    <t>42</t>
  </si>
  <si>
    <t>899331111</t>
  </si>
  <si>
    <t>Výšková úprava uličního vstupu nebo vpusti do 200 mm zvýšením poklopu</t>
  </si>
  <si>
    <t>295279795</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</si>
  <si>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</si>
  <si>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43</t>
  </si>
  <si>
    <t>899304111</t>
  </si>
  <si>
    <t>Osazení poklop železobetonových včetně rámů jakékoli hmotnosti</t>
  </si>
  <si>
    <t>1229164158</t>
  </si>
  <si>
    <t xml:space="preserve">Poznámka k souboru cen:_x000D_
1. V cenách nejsou započteny náklady na dodání železobetonových poklopů; poklopy včetně rámů se oceňují ve specifikaci. </t>
  </si>
  <si>
    <t>44</t>
  </si>
  <si>
    <t>55241002</t>
  </si>
  <si>
    <t>poklop kanalizační betonolitinový, rám betonolitinový 125mm, B 125 bez odvětrání</t>
  </si>
  <si>
    <t>545987879</t>
  </si>
  <si>
    <t>45</t>
  </si>
  <si>
    <t>899431111</t>
  </si>
  <si>
    <t>Výšková úprava uličního vstupu nebo vpusti do 200 mm zvýšením krycího hrnce, šoupěte nebo hydrantu</t>
  </si>
  <si>
    <t>230764995</t>
  </si>
  <si>
    <t>46</t>
  </si>
  <si>
    <t>894812201</t>
  </si>
  <si>
    <t>Revizní a čistící šachta z PP šachtové dno DN 425/150 průtočné</t>
  </si>
  <si>
    <t>730907991</t>
  </si>
  <si>
    <t xml:space="preserve">Poznámka k souboru cen:_x000D_
1. V příslušných cenách jsou započteny i náklady na: a) vyrovnávací násypnou vrstvu ze štěrkopísku tl. 100 mm, b) dodání a montáž šachtového dna, trouby šachty, teleskopu a poklopu, příslušného dílu šachty, c) napojení stávajícího kanalizačního potrubí. 2. V cenách nejsou započteny náklady na: a) fixování šachty obsypem, který se oceňuje cenami souboru 174 ..-.... Zásyp sypaninou z jakékoliv horniny, katalogu 800-1 Zemní práce části A 07. </t>
  </si>
  <si>
    <t>47</t>
  </si>
  <si>
    <t>894812202</t>
  </si>
  <si>
    <t>Revizní a čistící šachta z PP šachtové dno DN 425/150 průtočné 30°,60°,90°</t>
  </si>
  <si>
    <t>1953490403</t>
  </si>
  <si>
    <t>48</t>
  </si>
  <si>
    <t>894812203</t>
  </si>
  <si>
    <t>Revizní a čistící šachta z PP šachtové dno DN 425/150 s přítokem tvaru T</t>
  </si>
  <si>
    <t>957287078</t>
  </si>
  <si>
    <t>49</t>
  </si>
  <si>
    <t>894812231</t>
  </si>
  <si>
    <t>Revizní a čistící šachta z PP DN 425 šachtová roura korugovaná bez hrdla světlé hloubky 1500 mm</t>
  </si>
  <si>
    <t>-1747134065</t>
  </si>
  <si>
    <t>50</t>
  </si>
  <si>
    <t>894812261</t>
  </si>
  <si>
    <t>Revizní a čistící šachta z PP DN 425 poklop litinový s teleskopickou rourou pro zatížení 3 t</t>
  </si>
  <si>
    <t>91832673</t>
  </si>
  <si>
    <t>51</t>
  </si>
  <si>
    <t>895983419</t>
  </si>
  <si>
    <t>Zřízení vpusti kanalizační dvorní z kameninových dílců DN 400/150</t>
  </si>
  <si>
    <t>-994007256</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</si>
  <si>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</si>
  <si>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52</t>
  </si>
  <si>
    <t>56231178</t>
  </si>
  <si>
    <t>vpusť dvorní litinový rám DN 110,160</t>
  </si>
  <si>
    <t>705650868</t>
  </si>
  <si>
    <t>53</t>
  </si>
  <si>
    <t>935932111</t>
  </si>
  <si>
    <t>Osazení odvodňovacího plastového žlabu s krycím roštem šířky do 200 mm</t>
  </si>
  <si>
    <t>2106013248</t>
  </si>
  <si>
    <t xml:space="preserve">Poznámka k souboru cen:_x000D_
1. V cenách jsou započteny i náklady na předepsané obetonování a lože z betonu. 2. V cenách nejsou započteny náklady na odvodňovací žlab s příslušenstvím; tyto náklady se oceňují ve specifikaci. </t>
  </si>
  <si>
    <t>54</t>
  </si>
  <si>
    <t>562R41028</t>
  </si>
  <si>
    <t>žlab s roštěm C250</t>
  </si>
  <si>
    <t>-427702366</t>
  </si>
  <si>
    <t>55</t>
  </si>
  <si>
    <t>871315211</t>
  </si>
  <si>
    <t>Kanalizační potrubí z tvrdého PVC jednovrstvé tuhost třídy SN4 DN 160</t>
  </si>
  <si>
    <t>-1322127823</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</si>
  <si>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&amp;gt;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</si>
  <si>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Ostatní konstrukce a práce, bourání</t>
  </si>
  <si>
    <t>75</t>
  </si>
  <si>
    <t>914111111</t>
  </si>
  <si>
    <t>Montáž svislé dopravní značky do velikosti 1 m2 objímkami na sloupek nebo konzolu</t>
  </si>
  <si>
    <t>1194469554</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</si>
  <si>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</si>
  <si>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76</t>
  </si>
  <si>
    <t>40445602</t>
  </si>
  <si>
    <t>výstražné dopravní značky A1-A30, A33 1000mm retroreflexní</t>
  </si>
  <si>
    <t>-1178888972</t>
  </si>
  <si>
    <t>77</t>
  </si>
  <si>
    <t>914111112</t>
  </si>
  <si>
    <t>Montáž svislé dopravní značky do velikosti 1 m2 páskováním na sloup</t>
  </si>
  <si>
    <t>-143130235</t>
  </si>
  <si>
    <t>78</t>
  </si>
  <si>
    <t>40445623</t>
  </si>
  <si>
    <t>informativní značky provozní IP1-IP3, IP4b-IP7, IP10a, b 750x750mm retroreflexní</t>
  </si>
  <si>
    <t>1461314954</t>
  </si>
  <si>
    <t>73</t>
  </si>
  <si>
    <t>914511111</t>
  </si>
  <si>
    <t>Montáž sloupku dopravních značek délky do 3,5 m s betonovým základem</t>
  </si>
  <si>
    <t>-1829063151</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</si>
  <si>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</si>
  <si>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74</t>
  </si>
  <si>
    <t>40445230</t>
  </si>
  <si>
    <t>sloupek pro dopravní značku Zn D 70mm v 3,5m</t>
  </si>
  <si>
    <t>1968577213</t>
  </si>
  <si>
    <t>79</t>
  </si>
  <si>
    <t>915621111</t>
  </si>
  <si>
    <t>Předznačení vodorovného plošného značení</t>
  </si>
  <si>
    <t>-800517787</t>
  </si>
  <si>
    <t xml:space="preserve">Poznámka k souboru cen:_x000D_
1. Množství měrných jednotek se určuje: a) pro cenu -1111 v m délky dělicí čáry nebo vodícího proužku (včetně mezer), b) pro cenu -1112 v m2 natírané nebo stříkané plochy. </t>
  </si>
  <si>
    <t>80</t>
  </si>
  <si>
    <t>915321111</t>
  </si>
  <si>
    <t>Předformátované vodorovné dopravní značení přechod pro chodce</t>
  </si>
  <si>
    <t>-944555290</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</si>
  <si>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</si>
  <si>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56</t>
  </si>
  <si>
    <t>916131213</t>
  </si>
  <si>
    <t>Osazení silničního obrubníku betonového stojatého s boční opěrou do lože z betonu prostého</t>
  </si>
  <si>
    <t>-325932404</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</si>
  <si>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</si>
  <si>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57</t>
  </si>
  <si>
    <t>59217023</t>
  </si>
  <si>
    <t>obrubník betonový chodníkový 1000x150x250mm</t>
  </si>
  <si>
    <t>-535999479</t>
  </si>
  <si>
    <t>8+5+2+3+4+6+14 "stávající ABO - výškově nevyhovující</t>
  </si>
  <si>
    <t>58</t>
  </si>
  <si>
    <t>916231213</t>
  </si>
  <si>
    <t>Osazení chodníkového obrubníku betonového stojatého s boční opěrou do lože z betonu prostého</t>
  </si>
  <si>
    <t>-1399096649</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</si>
  <si>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4. Měrná jednotka u příplatků je m délky obrubníku. </t>
  </si>
  <si>
    <t>25+9+9+18+9+6+6+8+10+19+10+16+9+2+45+35+10+30+50+17</t>
  </si>
  <si>
    <t>59</t>
  </si>
  <si>
    <t>59217016</t>
  </si>
  <si>
    <t>obrubník betonový chodníkový 1000x80x250mm</t>
  </si>
  <si>
    <t>1372116981</t>
  </si>
  <si>
    <t>60</t>
  </si>
  <si>
    <t>916991121</t>
  </si>
  <si>
    <t>Lože pod obrubníky, krajníky nebo obruby z dlažebních kostek z betonu prostého</t>
  </si>
  <si>
    <t>-155745101</t>
  </si>
  <si>
    <t>(25+9+9+18+9+6+6+8+10+19+10+16+9+2+45+35+10+30+50+17)*0,05 "betonová obruba š. 8cm</t>
  </si>
  <si>
    <t>30*0,15 "palisáda dle PD</t>
  </si>
  <si>
    <t>20*0,15 "palisáda rezerva</t>
  </si>
  <si>
    <t>(8+5+2+3+4+6)*0,07 "stávající ABO - výškově nevyhovující</t>
  </si>
  <si>
    <t>30*0,07 "stávající ABO ve špatném technickém stavu - odhad</t>
  </si>
  <si>
    <t>61</t>
  </si>
  <si>
    <t>919732211</t>
  </si>
  <si>
    <t>Styčná spára napojení nového živičného povrchu na stávající za tepla š 15 mm hl 25 mm s prořezáním</t>
  </si>
  <si>
    <t>1946024475</t>
  </si>
  <si>
    <t xml:space="preserve">Poznámka k souboru cen:_x000D_
1. V cenách jsou započteny i náklady na vyčištění spár, na impregnaci a zalití spár včetně dodání hmot. </t>
  </si>
  <si>
    <t>50 "stávající ABO ve špatném technickém stavu - odhad</t>
  </si>
  <si>
    <t>62</t>
  </si>
  <si>
    <t>919735111</t>
  </si>
  <si>
    <t>Řezání stávajícího živičného krytu hl do 50 mm</t>
  </si>
  <si>
    <t>-729105526</t>
  </si>
  <si>
    <t xml:space="preserve">Poznámka k souboru cen:_x000D_
1. V cenách jsou započteny i náklady na spotřebu vody. </t>
  </si>
  <si>
    <t>(10+8+4+5+7+8+17)*2</t>
  </si>
  <si>
    <t>((3+2)*10)*2 "odhad</t>
  </si>
  <si>
    <t>63</t>
  </si>
  <si>
    <t>919735123</t>
  </si>
  <si>
    <t>Řezání stávajícího betonového krytu hl do 150 mm</t>
  </si>
  <si>
    <t>856861444</t>
  </si>
  <si>
    <t>10+8+4+5+7+8+17</t>
  </si>
  <si>
    <t>30 "odhad</t>
  </si>
  <si>
    <t>997</t>
  </si>
  <si>
    <t>Přesun sutě</t>
  </si>
  <si>
    <t>64</t>
  </si>
  <si>
    <t>997211511</t>
  </si>
  <si>
    <t>Vodorovná doprava suti po suchu na vzdálenost do 1 km</t>
  </si>
  <si>
    <t>655672412</t>
  </si>
  <si>
    <t xml:space="preserve">Poznámka k souboru cen:_x000D_
1. Ceny nelze použít pro vodorovnou dopravu po železnici, po vodě nebo neobvyklými dopravními prostředky. 2. Je-li na dopravní dráze pro vodorovnou dopravu překážka, pro kterou je nutné překládat suť nebo vybourané hmoty z jednoho obvyklého dopravního prostředku na jiný, oceňuje se tato lomená doprava v každém úseku samostatně. </t>
  </si>
  <si>
    <t>23,935 "beton</t>
  </si>
  <si>
    <t>10,731 "asfalt</t>
  </si>
  <si>
    <t>65</t>
  </si>
  <si>
    <t>997211519</t>
  </si>
  <si>
    <t>Příplatek ZKD 1 km u vodorovné dopravy suti (29x)</t>
  </si>
  <si>
    <t>441335683</t>
  </si>
  <si>
    <t>34,666*29 'Přepočtené koeficientem množství</t>
  </si>
  <si>
    <t>66</t>
  </si>
  <si>
    <t>997013861</t>
  </si>
  <si>
    <t>Poplatek za uložení stavebního odpadu na recyklační skládce (skládkovné) z prostého betonu kód odpadu 17 01 01</t>
  </si>
  <si>
    <t>-1929019113</t>
  </si>
  <si>
    <t xml:space="preserve">Poznámka k souboru cen:_x000D_
1. Ceny uvedené v souboru cen je doporučeno upravit podle aktuálních cen místně příslušné skládky odpadů. 2. Uložení odpadů neuvedených v souboru cen se oceňuje individuálně. </t>
  </si>
  <si>
    <t>67</t>
  </si>
  <si>
    <t>997013873</t>
  </si>
  <si>
    <t>Poplatek za uložení stavebního odpadu na recyklační skládce (skládkovné) zeminy a kamení zatříděného do Katalogu odpadů pod kódem 17 05 04</t>
  </si>
  <si>
    <t>1277174865</t>
  </si>
  <si>
    <t>139,28*1,8</t>
  </si>
  <si>
    <t>68</t>
  </si>
  <si>
    <t>997013875</t>
  </si>
  <si>
    <t>Poplatek za uložení stavebního odpadu na recyklační skládce (skládkovné) asfaltového bez obsahu dehtu zatříděného do Katalogu odpadů pod kódem 17 03 02</t>
  </si>
  <si>
    <t>-361810673</t>
  </si>
  <si>
    <t>998</t>
  </si>
  <si>
    <t>Přesun hmot</t>
  </si>
  <si>
    <t>69</t>
  </si>
  <si>
    <t>998225111</t>
  </si>
  <si>
    <t>Přesun hmot pro pozemní komunikace s krytem z kamene, monolitickým betonovým nebo živičným</t>
  </si>
  <si>
    <t>1781638269</t>
  </si>
  <si>
    <t xml:space="preserve">Poznámka k souboru cen:_x000D_
1. Ceny lze použít i pro plochy letišť s krytem monolitickým betonovým nebo živičným. </t>
  </si>
  <si>
    <t>70</t>
  </si>
  <si>
    <t>998225191</t>
  </si>
  <si>
    <t>Příplatek k přesunu hmot pro pozemní komunikace s krytem z kamene, živičným, betonovým do 1000 m</t>
  </si>
  <si>
    <t>292721418</t>
  </si>
  <si>
    <t>71</t>
  </si>
  <si>
    <t>998225195</t>
  </si>
  <si>
    <t>Příplatek k přesunu hmot pro pozemní komunikace s krytem z kamene, živičným, betonovým ZKD 5000 m (6x)</t>
  </si>
  <si>
    <t>1234342830</t>
  </si>
  <si>
    <t>370,026*6 'Přepočtené koeficientem množství</t>
  </si>
  <si>
    <t>SO 401 - VO</t>
  </si>
  <si>
    <t xml:space="preserve">    2 - Zakládání</t>
  </si>
  <si>
    <t>PSV - Práce a dodávky PSV</t>
  </si>
  <si>
    <t xml:space="preserve">    741 - Elektroinstalace - silnoproud</t>
  </si>
  <si>
    <t>M - Práce a dodávky M</t>
  </si>
  <si>
    <t xml:space="preserve">    21-M - Elektromontáže</t>
  </si>
  <si>
    <t xml:space="preserve">    22-M - Montáže technologických zařízení pro dopravní stavby</t>
  </si>
  <si>
    <t>46-M - Zemní práce při extr.mont.pracích</t>
  </si>
  <si>
    <t>58-M - Revize vyhrazených technických zařízení</t>
  </si>
  <si>
    <t>132151102</t>
  </si>
  <si>
    <t>Hloubení rýh nezapažených  š do 800 mm v hornině třídy těžitelnosti I, skupiny 1 a 2 objem do 50 m3 strojně</t>
  </si>
  <si>
    <t>-1203154654</t>
  </si>
  <si>
    <t>56*0,5*0,2 "výkop rýhy v chodníku</t>
  </si>
  <si>
    <t>(386+91)*0,5*0,8 "výkop rýhy v zeleni</t>
  </si>
  <si>
    <t>460050813</t>
  </si>
  <si>
    <t>Hloubení nezapažených jam pro stožáry strojně v hornině tř 3</t>
  </si>
  <si>
    <t>1410021268</t>
  </si>
  <si>
    <t>-477660445</t>
  </si>
  <si>
    <t>0,20*0,5*56 "výkopek z rýhy v chodníku</t>
  </si>
  <si>
    <t>(386+91)*0,5*0,2 "výkopek u rýhy v zeleni</t>
  </si>
  <si>
    <t>21 "výkopek z jam pro stožáry</t>
  </si>
  <si>
    <t>2133043780</t>
  </si>
  <si>
    <t>74,3*20 'Přepočtené koeficientem množství</t>
  </si>
  <si>
    <t>Zakládání</t>
  </si>
  <si>
    <t>275313911</t>
  </si>
  <si>
    <t>Základové patky z betonu tř. C 30/37</t>
  </si>
  <si>
    <t>1901123370</t>
  </si>
  <si>
    <t>-1061292693</t>
  </si>
  <si>
    <t>74,3*1,8</t>
  </si>
  <si>
    <t>650152409</t>
  </si>
  <si>
    <t>998225194</t>
  </si>
  <si>
    <t>Příplatek k přesunu hmot pro pozemní komunikace s krytem z kamene, živičným, betonovým do 5000 m (6x)</t>
  </si>
  <si>
    <t>-759436885</t>
  </si>
  <si>
    <t>22,602*6 'Přepočtené koeficientem množství</t>
  </si>
  <si>
    <t>58337310</t>
  </si>
  <si>
    <t>štěrkopísek frakce 0-4 třída B - zhutnění na 95 % PS</t>
  </si>
  <si>
    <t>-1272035790</t>
  </si>
  <si>
    <t>PSV</t>
  </si>
  <si>
    <t>Práce a dodávky PSV</t>
  </si>
  <si>
    <t>741</t>
  </si>
  <si>
    <t>Elektroinstalace - silnoproud</t>
  </si>
  <si>
    <t>741122201</t>
  </si>
  <si>
    <t>Montáž kabel Cu plný kulatý žíla 2x1,5 až 6 mm2 uložený volně (CYKY)</t>
  </si>
  <si>
    <t>-869402571</t>
  </si>
  <si>
    <t>34111042</t>
  </si>
  <si>
    <t>kabel silový s Cu jádrem 1kV 3x4mm2 (CYKY-O)</t>
  </si>
  <si>
    <t>-1264434637</t>
  </si>
  <si>
    <t>741122223</t>
  </si>
  <si>
    <t>Montáž kabel Cu plný kulatý žíla 4x16 až 25 mm2 uložený volně (CYKY)</t>
  </si>
  <si>
    <t>-828928949</t>
  </si>
  <si>
    <t>34111080</t>
  </si>
  <si>
    <t>kabel silový s Cu jádrem 1 kV 4x16mm2 (CYKY-J)</t>
  </si>
  <si>
    <t>925250535</t>
  </si>
  <si>
    <t>741128002</t>
  </si>
  <si>
    <t>Ostatní práce při montáži vodičů a kabelů - označení dalším štítkem</t>
  </si>
  <si>
    <t>-822831455</t>
  </si>
  <si>
    <t>10.438.306</t>
  </si>
  <si>
    <t>Štítek Weidmuller WKM 8/20</t>
  </si>
  <si>
    <t>KS</t>
  </si>
  <si>
    <t>-1150600364</t>
  </si>
  <si>
    <t>741130025</t>
  </si>
  <si>
    <t>Ukončení vodič izolovaný do 16 mm2 na svorkovnici</t>
  </si>
  <si>
    <t>229918201</t>
  </si>
  <si>
    <t>741372833</t>
  </si>
  <si>
    <t>Demontáž svítidla průmyslového výbojkového venkovního na stožáru přes 3 m bez zachováním funkčnosti</t>
  </si>
  <si>
    <t>1834626819</t>
  </si>
  <si>
    <t>741410021.D</t>
  </si>
  <si>
    <t>Demontáž vodič uzemňovací pásek průřezu do 120 mm2 v městské zástavbě v zemi</t>
  </si>
  <si>
    <t>27930162</t>
  </si>
  <si>
    <t>741410041</t>
  </si>
  <si>
    <t>Montáž vodič uzemňovací drát nebo lano D do 10 mm v městské zástavbě</t>
  </si>
  <si>
    <t>-1186875352</t>
  </si>
  <si>
    <t>35441073</t>
  </si>
  <si>
    <t>drát D 10mm FeZn</t>
  </si>
  <si>
    <t>1403186679</t>
  </si>
  <si>
    <t>741420021</t>
  </si>
  <si>
    <t>Montáž svorka hromosvodná se 2 šrouby</t>
  </si>
  <si>
    <t>1880930263</t>
  </si>
  <si>
    <t>35441996</t>
  </si>
  <si>
    <t>svorka odbočovací a spojovací pro spojování kruhových a páskových vodičů, FeZn</t>
  </si>
  <si>
    <t>-90108946</t>
  </si>
  <si>
    <t>Práce a dodávky M</t>
  </si>
  <si>
    <t>21-M</t>
  </si>
  <si>
    <t>Elektromontáže</t>
  </si>
  <si>
    <t>210021064.N</t>
  </si>
  <si>
    <t>Osazení ochranné plastové desky</t>
  </si>
  <si>
    <t>-386698948</t>
  </si>
  <si>
    <t>34575122</t>
  </si>
  <si>
    <t>deska kabelová krycí PE červená, 300x9x4 mm</t>
  </si>
  <si>
    <t>128</t>
  </si>
  <si>
    <t>-1679281466</t>
  </si>
  <si>
    <t>210202013</t>
  </si>
  <si>
    <t>Montáž svítidlo na výložník</t>
  </si>
  <si>
    <t>389901675</t>
  </si>
  <si>
    <t>1490896</t>
  </si>
  <si>
    <t>SVITIDLO VO - SATHEON S-40W Z7 - dodá obec (nenaceňovat)</t>
  </si>
  <si>
    <t>256</t>
  </si>
  <si>
    <t>2024087606</t>
  </si>
  <si>
    <t>1490898</t>
  </si>
  <si>
    <t>SVITIDLO VO - SATHEON P-80W Z7  - dodá obec (nenaceňovat)</t>
  </si>
  <si>
    <t>-1969526735</t>
  </si>
  <si>
    <t>210204002</t>
  </si>
  <si>
    <t>Montáž stožárů osvětlení parkových ocelových</t>
  </si>
  <si>
    <t>927299320</t>
  </si>
  <si>
    <t>31674067</t>
  </si>
  <si>
    <t>stožár osvětlovací sadový Pz 133/89/60 v 6,0m</t>
  </si>
  <si>
    <t>-1245634447</t>
  </si>
  <si>
    <t>31674113.N</t>
  </si>
  <si>
    <t>pouzdro pro stožár do betonového základu</t>
  </si>
  <si>
    <t>397103879</t>
  </si>
  <si>
    <t>210204103</t>
  </si>
  <si>
    <t>Montáž výložníků osvětlení jednoramenných sloupových hmotnosti do 35 kg</t>
  </si>
  <si>
    <t>-1373932919</t>
  </si>
  <si>
    <t>34844463</t>
  </si>
  <si>
    <t>výložník pozink SK-1000-4° osvětlovacích stožárů přímý</t>
  </si>
  <si>
    <t>-1627086893</t>
  </si>
  <si>
    <t>210204201</t>
  </si>
  <si>
    <t>Montáž elektrovýzbroje stožárů osvětlení 1 okruh</t>
  </si>
  <si>
    <t>-648754542</t>
  </si>
  <si>
    <t>34561662.N</t>
  </si>
  <si>
    <t>svornice stožárová</t>
  </si>
  <si>
    <t>2065796393</t>
  </si>
  <si>
    <t>210204202</t>
  </si>
  <si>
    <t>Montáž elektrovýzbroje stožárů osvětlení 2 okruhy</t>
  </si>
  <si>
    <t>-1277090335</t>
  </si>
  <si>
    <t>34561663.N</t>
  </si>
  <si>
    <t xml:space="preserve">svorkovnice stožárová více svorková </t>
  </si>
  <si>
    <t>770248819</t>
  </si>
  <si>
    <t>210812011</t>
  </si>
  <si>
    <t>Montáž kabel Cu plný kulatý do 1 kV 3x1,5 až 6 mm2 uložený volně nebo v liště (CYKY)</t>
  </si>
  <si>
    <t>1765009604</t>
  </si>
  <si>
    <t>34111030</t>
  </si>
  <si>
    <t>kabel silový s Cu jádrem 1 kV 3x1,5mm2 (CYKY-J)</t>
  </si>
  <si>
    <t>419092539</t>
  </si>
  <si>
    <t>210950203</t>
  </si>
  <si>
    <t>Příplatek na zatahování kabelů hmotnosti do 4 kg do tvárnicových tras a kolektorů</t>
  </si>
  <si>
    <t>1043897321</t>
  </si>
  <si>
    <t>22-M</t>
  </si>
  <si>
    <t>Montáže technologických zařízení pro dopravní stavby</t>
  </si>
  <si>
    <t>220233001.P</t>
  </si>
  <si>
    <t xml:space="preserve">Montáž trubek pro optické kabely HDPE průměru 40 mm uložených volně
</t>
  </si>
  <si>
    <t>CS PREdi 2018 01</t>
  </si>
  <si>
    <t>1811749203</t>
  </si>
  <si>
    <t>41</t>
  </si>
  <si>
    <t>000113141</t>
  </si>
  <si>
    <t>trubka HDPE  40/33</t>
  </si>
  <si>
    <t>726644963</t>
  </si>
  <si>
    <t>220233031.P</t>
  </si>
  <si>
    <t xml:space="preserve">Montáž spojek přímých pro trubky HDPE a LSPE pro optické kabely
</t>
  </si>
  <si>
    <t>-356223646</t>
  </si>
  <si>
    <t>000121540</t>
  </si>
  <si>
    <t>Spojka Plasson pr. 40 mm</t>
  </si>
  <si>
    <t>ks</t>
  </si>
  <si>
    <t>-464740021</t>
  </si>
  <si>
    <t>220233041.P</t>
  </si>
  <si>
    <t xml:space="preserve">Ukončení optotrubky koncovkou zaslepovací
</t>
  </si>
  <si>
    <t>-998749179</t>
  </si>
  <si>
    <t>000121543</t>
  </si>
  <si>
    <t>Koncovka Plasson pr. 40 mm</t>
  </si>
  <si>
    <t>553253374</t>
  </si>
  <si>
    <t>220233042.P</t>
  </si>
  <si>
    <t xml:space="preserve">Ukončení optotrubky koncovkou zaslepovací s ventilem
</t>
  </si>
  <si>
    <t>1879679273</t>
  </si>
  <si>
    <t>000121545</t>
  </si>
  <si>
    <t>Koncovka Plasson s ventilkem pr. 40 mm</t>
  </si>
  <si>
    <t>482661507</t>
  </si>
  <si>
    <t>220233061.P</t>
  </si>
  <si>
    <t xml:space="preserve">Tlakování optotrubky
</t>
  </si>
  <si>
    <t>419527587</t>
  </si>
  <si>
    <t>220233062.P</t>
  </si>
  <si>
    <t xml:space="preserve">Kalibrace optotrubky
</t>
  </si>
  <si>
    <t>-653432811</t>
  </si>
  <si>
    <t>46-M</t>
  </si>
  <si>
    <t>Zemní práce při extr.mont.pracích</t>
  </si>
  <si>
    <t>460300001</t>
  </si>
  <si>
    <t>Zásyp jam nebo rýh strojně včetně zhutnění v zástavbě</t>
  </si>
  <si>
    <t>-515406636</t>
  </si>
  <si>
    <t>460310103</t>
  </si>
  <si>
    <t>Řízený zemní protlak strojně v hornině tř 1až4 hloubky do 6 m vnějšího průměru do 110 mm</t>
  </si>
  <si>
    <t>-1597300389</t>
  </si>
  <si>
    <t>28610008</t>
  </si>
  <si>
    <t>trubka pro vrtané studny PVC D 110x2,7x4000mm</t>
  </si>
  <si>
    <t>-1210656429</t>
  </si>
  <si>
    <t>460421013</t>
  </si>
  <si>
    <t>Lože kabelů z písku nebo štěrkopísku tl 5 cm nad kabel, zakryté cihlami, š lože do 45 cm</t>
  </si>
  <si>
    <t>1245581521</t>
  </si>
  <si>
    <t>460520173</t>
  </si>
  <si>
    <t>Montáž trubek ochranných plastových ohebných do 90 mm uložených do rýhy</t>
  </si>
  <si>
    <t>-389033157</t>
  </si>
  <si>
    <t>34571354</t>
  </si>
  <si>
    <t>trubka elektroinstalační ohebná dvouplášťová korugovaná D 75/90 mm, HDPE+LDPE</t>
  </si>
  <si>
    <t>-1099790669</t>
  </si>
  <si>
    <t>460520174</t>
  </si>
  <si>
    <t>Montáž trubek ochranných plastových ohebných do 110 mm uložených do rýhy</t>
  </si>
  <si>
    <t>-888534747</t>
  </si>
  <si>
    <t>34571355</t>
  </si>
  <si>
    <t>trubka elektroinstalační ohebná dvouplášťová korugovaná D 94/110 mm, HDPE+LDPE</t>
  </si>
  <si>
    <t>687558782</t>
  </si>
  <si>
    <t>A1010/1999_01.0KG</t>
  </si>
  <si>
    <t>LAK ASFALTOVÝ A1010/1999 ČERNÝ 1 KG - izolační nátěr proti vlhkosti</t>
  </si>
  <si>
    <t>1947428740</t>
  </si>
  <si>
    <t>58-M</t>
  </si>
  <si>
    <t>Revize vyhrazených technických zařízení</t>
  </si>
  <si>
    <t>580108024</t>
  </si>
  <si>
    <t>Kontrola stavu přes 10 stožárových svítidel silničních</t>
  </si>
  <si>
    <t>527893317</t>
  </si>
  <si>
    <t>SO 900 - VRN</t>
  </si>
  <si>
    <t>VRN - Vedlejší rozpočtové náklady</t>
  </si>
  <si>
    <t xml:space="preserve">    VRN1 - Průzkumné, geodetické a projektové práce</t>
  </si>
  <si>
    <t xml:space="preserve">    VRN3 - Zařízení staveniště</t>
  </si>
  <si>
    <t xml:space="preserve">    VRN4 - Inženýrská činnost</t>
  </si>
  <si>
    <t xml:space="preserve">    VRN6 - Územní vlivy</t>
  </si>
  <si>
    <t xml:space="preserve">    VRN7 - Provozní vlivy</t>
  </si>
  <si>
    <t xml:space="preserve">    VRN9 - Ostatní náklady</t>
  </si>
  <si>
    <t>Vedlejší rozpočtové náklady</t>
  </si>
  <si>
    <t>VRN1</t>
  </si>
  <si>
    <t>Průzkumné, geodetické a projektové práce</t>
  </si>
  <si>
    <t>011503000</t>
  </si>
  <si>
    <t>Stavební průzkum bez rozlišení - ručně kopané sondy (průzkum stávajících IS)</t>
  </si>
  <si>
    <t>1024</t>
  </si>
  <si>
    <t>25432301</t>
  </si>
  <si>
    <t>012103000</t>
  </si>
  <si>
    <t>Geodetické práce před výstavbou - vytyčení stávajících inženýrských sítí</t>
  </si>
  <si>
    <t>kpl</t>
  </si>
  <si>
    <t>1567404198</t>
  </si>
  <si>
    <t>012203000</t>
  </si>
  <si>
    <t>Geodetické práce při provádění stavby - vytýčení stavby</t>
  </si>
  <si>
    <t>-937469979</t>
  </si>
  <si>
    <t>012303000</t>
  </si>
  <si>
    <t>Geodetické práce po výstavbě - zaměření skutečného stavu</t>
  </si>
  <si>
    <t>-148233923</t>
  </si>
  <si>
    <t>013244000-1</t>
  </si>
  <si>
    <t>Dokumentace pro provádění stavby (projekt DIO)</t>
  </si>
  <si>
    <t>708719183</t>
  </si>
  <si>
    <t>013244000-2</t>
  </si>
  <si>
    <t>Dokumentace pro provádění stavby RDS</t>
  </si>
  <si>
    <t>-574586562</t>
  </si>
  <si>
    <t>013274000</t>
  </si>
  <si>
    <t>Pasportizace objektu před započetím prací</t>
  </si>
  <si>
    <t>1900654558</t>
  </si>
  <si>
    <t>013284000</t>
  </si>
  <si>
    <t>Pasportizace objektu po provedení prací</t>
  </si>
  <si>
    <t>-159183281</t>
  </si>
  <si>
    <t>013254000</t>
  </si>
  <si>
    <t>Dokumentace skutečného provedení stavby</t>
  </si>
  <si>
    <t>-1123008263</t>
  </si>
  <si>
    <t>VRN3</t>
  </si>
  <si>
    <t>030001000</t>
  </si>
  <si>
    <t>Zařízení staveniště (% ze základny "ZRN celkem")</t>
  </si>
  <si>
    <t>%</t>
  </si>
  <si>
    <t>-1009127961</t>
  </si>
  <si>
    <t>034303000</t>
  </si>
  <si>
    <t>Dopravní značení na staveništi - realizace DIO včetně projednání DIRu a drobných stavebních úprav (DIR projedná a zajistí zhotovitel dle podkladu DIO)</t>
  </si>
  <si>
    <t>170260828</t>
  </si>
  <si>
    <t>034503000</t>
  </si>
  <si>
    <t>Informační tabule na staveništi</t>
  </si>
  <si>
    <t>-1121334610</t>
  </si>
  <si>
    <t>VRN4</t>
  </si>
  <si>
    <t>Inženýrská činnost</t>
  </si>
  <si>
    <t>042503000</t>
  </si>
  <si>
    <t>Plán POV - zajistí zhotovitel</t>
  </si>
  <si>
    <t>-1560496867</t>
  </si>
  <si>
    <t>043002000</t>
  </si>
  <si>
    <t>Zkoušky a ostatní měření - statická zatěžovací zkouška (kontrola únosnosti pláně Edef,2)</t>
  </si>
  <si>
    <t>1112392191</t>
  </si>
  <si>
    <t>VRN6</t>
  </si>
  <si>
    <t>060001000</t>
  </si>
  <si>
    <t>Územní vlivy (% ze základny "ZRN celkem")</t>
  </si>
  <si>
    <t>1047487620</t>
  </si>
  <si>
    <t>VRN7</t>
  </si>
  <si>
    <t>070001000</t>
  </si>
  <si>
    <t>Provozní vlivy (% ze základny "ZRN celkem")</t>
  </si>
  <si>
    <t>-192842422</t>
  </si>
  <si>
    <t>VRN9</t>
  </si>
  <si>
    <t>R29</t>
  </si>
  <si>
    <t>Osazení plastové zaklapávací chráničky vč dodání, zemních prací, obetonování tl 150 mm, skládkovného a se zhutněným zásypem</t>
  </si>
  <si>
    <t>512</t>
  </si>
  <si>
    <t>813667216</t>
  </si>
  <si>
    <t>25 "rezerva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</si>
</sst>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sz val="10"/>
      <color rgb="FF46464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322">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16" fillId="0" borderId="0" xfId="0" applyFont="1" applyAlignment="1" applyProtection="1">
      <alignment horizontal="left" vertical="center"/>
    </xf>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0" fillId="0" borderId="3" xfId="0" applyFont="1" applyBorder="1" applyAlignment="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22" xfId="0" applyFont="1" applyBorder="1" applyAlignment="1" applyProtection="1">
      <alignment vertical="center"/>
    </xf>
    <xf numFmtId="0" fontId="7" fillId="0" borderId="0" xfId="0" applyFont="1" applyAlignment="1" applyProtection="1">
      <alignment horizontal="left" vertical="center"/>
    </xf>
    <xf numFmtId="4" fontId="7" fillId="2" borderId="0" xfId="0" applyNumberFormat="1" applyFont="1" applyFill="1" applyAlignment="1" applyProtection="1">
      <alignment vertical="center"/>
      <protection locked="0"/>
    </xf>
    <xf numFmtId="164" fontId="1" fillId="2" borderId="14"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4" fontId="1" fillId="0" borderId="15" xfId="0" applyNumberFormat="1" applyFont="1" applyBorder="1" applyAlignment="1" applyProtection="1">
      <alignment vertical="center"/>
    </xf>
    <xf numFmtId="4" fontId="0" fillId="0" borderId="0" xfId="0" applyNumberFormat="1" applyFont="1" applyAlignment="1">
      <alignment vertical="center"/>
    </xf>
    <xf numFmtId="164" fontId="1" fillId="2" borderId="19" xfId="0" applyNumberFormat="1"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4" fontId="1" fillId="0" borderId="21" xfId="0" applyNumberFormat="1" applyFont="1" applyBorder="1" applyAlignment="1" applyProtection="1">
      <alignment vertical="center"/>
    </xf>
    <xf numFmtId="0" fontId="24" fillId="4" borderId="0" xfId="0" applyFont="1" applyFill="1" applyAlignment="1" applyProtection="1">
      <alignment horizontal="left" vertical="center"/>
    </xf>
    <xf numFmtId="0" fontId="0" fillId="4" borderId="0" xfId="0" applyFont="1" applyFill="1" applyAlignment="1" applyProtection="1">
      <alignment vertical="center"/>
    </xf>
    <xf numFmtId="4" fontId="24" fillId="4" borderId="0" xfId="0" applyNumberFormat="1" applyFont="1" applyFill="1" applyAlignment="1" applyProtection="1">
      <alignment vertical="center"/>
    </xf>
    <xf numFmtId="0" fontId="0" fillId="0" borderId="1" xfId="0" applyBorder="1"/>
    <xf numFmtId="0" fontId="0" fillId="0" borderId="2" xfId="0" applyBorder="1"/>
    <xf numFmtId="0" fontId="12"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4" fontId="2" fillId="0" borderId="0" xfId="0" applyNumberFormat="1"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2" fillId="4" borderId="0" xfId="0" applyFont="1" applyFill="1" applyAlignment="1" applyProtection="1">
      <alignment horizontal="lef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4" fontId="31" fillId="0" borderId="0" xfId="0" applyNumberFormat="1" applyFont="1" applyAlignment="1" applyProtection="1">
      <alignment vertical="center"/>
    </xf>
    <xf numFmtId="0" fontId="23" fillId="0" borderId="0" xfId="0" applyFont="1" applyAlignment="1">
      <alignment horizontal="center" vertical="center"/>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167" fontId="22" fillId="2" borderId="23" xfId="0" applyNumberFormat="1" applyFont="1" applyFill="1" applyBorder="1" applyAlignment="1" applyProtection="1">
      <alignment vertical="center"/>
      <protection locked="0"/>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righ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0" fontId="7" fillId="0" borderId="0" xfId="0" applyFont="1" applyAlignment="1" applyProtection="1">
      <alignment horizontal="left" vertical="center"/>
    </xf>
    <xf numFmtId="4" fontId="7" fillId="2" borderId="0" xfId="0" applyNumberFormat="1" applyFont="1" applyFill="1" applyAlignment="1" applyProtection="1">
      <alignment vertical="center"/>
      <protection locked="0"/>
    </xf>
    <xf numFmtId="4" fontId="7" fillId="0" borderId="0" xfId="0" applyNumberFormat="1" applyFont="1" applyAlignment="1" applyProtection="1">
      <alignment vertical="center"/>
    </xf>
    <xf numFmtId="0" fontId="7" fillId="2" borderId="0" xfId="0" applyFont="1" applyFill="1" applyAlignment="1" applyProtection="1">
      <alignment horizontal="left" vertical="center"/>
      <protection locked="0"/>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4" fontId="24" fillId="4" borderId="0" xfId="0" applyNumberFormat="1" applyFont="1" applyFill="1" applyAlignment="1" applyProtection="1">
      <alignment vertical="center"/>
    </xf>
    <xf numFmtId="0" fontId="15" fillId="0" borderId="0" xfId="0" applyFont="1" applyAlignment="1">
      <alignment horizontal="left" vertical="top" wrapText="1"/>
    </xf>
    <xf numFmtId="0" fontId="15"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2" fillId="0" borderId="0" xfId="0" applyNumberFormat="1" applyFont="1" applyAlignment="1" applyProtection="1">
      <alignment vertical="center"/>
    </xf>
    <xf numFmtId="4" fontId="17"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6"/>
  <sheetViews>
    <sheetView showGridLines="0" topLeftCell="A30" workbookViewId="0">
      <selection activeCell="AN8" sqref="AN8"/>
    </sheetView>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5" t="s">
        <v>0</v>
      </c>
      <c r="AZ1" s="15" t="s">
        <v>1</v>
      </c>
      <c r="BA1" s="15" t="s">
        <v>2</v>
      </c>
      <c r="BB1" s="15" t="s">
        <v>3</v>
      </c>
      <c r="BT1" s="15" t="s">
        <v>4</v>
      </c>
      <c r="BU1" s="15" t="s">
        <v>4</v>
      </c>
      <c r="BV1" s="15" t="s">
        <v>5</v>
      </c>
    </row>
    <row r="2" spans="1:74" s="1" customFormat="1" ht="36.950000000000003" customHeight="1">
      <c r="AR2" s="311"/>
      <c r="AS2" s="311"/>
      <c r="AT2" s="311"/>
      <c r="AU2" s="311"/>
      <c r="AV2" s="311"/>
      <c r="AW2" s="311"/>
      <c r="AX2" s="311"/>
      <c r="AY2" s="311"/>
      <c r="AZ2" s="311"/>
      <c r="BA2" s="311"/>
      <c r="BB2" s="311"/>
      <c r="BC2" s="311"/>
      <c r="BD2" s="311"/>
      <c r="BE2" s="311"/>
      <c r="BS2" s="16" t="s">
        <v>6</v>
      </c>
      <c r="BT2" s="16" t="s">
        <v>7</v>
      </c>
    </row>
    <row r="3" spans="1:74" s="1" customFormat="1"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s="1" customFormat="1" ht="24.95"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pans="1:74" s="1" customFormat="1" ht="12" customHeight="1">
      <c r="B5" s="20"/>
      <c r="C5" s="21"/>
      <c r="D5" s="25" t="s">
        <v>13</v>
      </c>
      <c r="E5" s="21"/>
      <c r="F5" s="21"/>
      <c r="G5" s="21"/>
      <c r="H5" s="21"/>
      <c r="I5" s="21"/>
      <c r="J5" s="21"/>
      <c r="K5" s="294" t="s">
        <v>14</v>
      </c>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1"/>
      <c r="AQ5" s="21"/>
      <c r="AR5" s="19"/>
      <c r="BE5" s="291" t="s">
        <v>15</v>
      </c>
      <c r="BS5" s="16" t="s">
        <v>6</v>
      </c>
    </row>
    <row r="6" spans="1:74" s="1" customFormat="1" ht="36.950000000000003" customHeight="1">
      <c r="B6" s="20"/>
      <c r="C6" s="21"/>
      <c r="D6" s="27" t="s">
        <v>16</v>
      </c>
      <c r="E6" s="21"/>
      <c r="F6" s="21"/>
      <c r="G6" s="21"/>
      <c r="H6" s="21"/>
      <c r="I6" s="21"/>
      <c r="J6" s="21"/>
      <c r="K6" s="296" t="s">
        <v>17</v>
      </c>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1"/>
      <c r="AQ6" s="21"/>
      <c r="AR6" s="19"/>
      <c r="BE6" s="292"/>
      <c r="BS6" s="16" t="s">
        <v>6</v>
      </c>
    </row>
    <row r="7" spans="1:74" s="1" customFormat="1" ht="12" customHeight="1">
      <c r="B7" s="20"/>
      <c r="C7" s="21"/>
      <c r="D7" s="28" t="s">
        <v>18</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28" t="s">
        <v>19</v>
      </c>
      <c r="AL7" s="21"/>
      <c r="AM7" s="21"/>
      <c r="AN7" s="26" t="s">
        <v>1</v>
      </c>
      <c r="AO7" s="21"/>
      <c r="AP7" s="21"/>
      <c r="AQ7" s="21"/>
      <c r="AR7" s="19"/>
      <c r="BE7" s="292"/>
      <c r="BS7" s="16" t="s">
        <v>6</v>
      </c>
    </row>
    <row r="8" spans="1:74" s="1" customFormat="1" ht="12" customHeight="1">
      <c r="B8" s="20"/>
      <c r="C8" s="21"/>
      <c r="D8" s="28" t="s">
        <v>20</v>
      </c>
      <c r="E8" s="21"/>
      <c r="F8" s="21"/>
      <c r="G8" s="21"/>
      <c r="H8" s="21"/>
      <c r="I8" s="21"/>
      <c r="J8" s="21"/>
      <c r="K8" s="26" t="s">
        <v>21</v>
      </c>
      <c r="L8" s="21"/>
      <c r="M8" s="21"/>
      <c r="N8" s="21"/>
      <c r="O8" s="21"/>
      <c r="P8" s="21"/>
      <c r="Q8" s="21"/>
      <c r="R8" s="21"/>
      <c r="S8" s="21"/>
      <c r="T8" s="21"/>
      <c r="U8" s="21"/>
      <c r="V8" s="21"/>
      <c r="W8" s="21"/>
      <c r="X8" s="21"/>
      <c r="Y8" s="21"/>
      <c r="Z8" s="21"/>
      <c r="AA8" s="21"/>
      <c r="AB8" s="21"/>
      <c r="AC8" s="21"/>
      <c r="AD8" s="21"/>
      <c r="AE8" s="21"/>
      <c r="AF8" s="21"/>
      <c r="AG8" s="21"/>
      <c r="AH8" s="21"/>
      <c r="AI8" s="21"/>
      <c r="AJ8" s="21"/>
      <c r="AK8" s="28" t="s">
        <v>22</v>
      </c>
      <c r="AL8" s="21"/>
      <c r="AM8" s="21"/>
      <c r="AN8" s="30" t="s">
        <v>30</v>
      </c>
      <c r="AO8" s="21"/>
      <c r="AP8" s="21"/>
      <c r="AQ8" s="21"/>
      <c r="AR8" s="19"/>
      <c r="BE8" s="292"/>
      <c r="BS8" s="16" t="s">
        <v>6</v>
      </c>
    </row>
    <row r="9" spans="1:74" s="1" customFormat="1" ht="14.45"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292"/>
      <c r="BS9" s="16" t="s">
        <v>6</v>
      </c>
    </row>
    <row r="10" spans="1:74" s="1" customFormat="1" ht="12" customHeight="1">
      <c r="B10" s="20"/>
      <c r="C10" s="21"/>
      <c r="D10" s="28" t="s">
        <v>23</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8" t="s">
        <v>24</v>
      </c>
      <c r="AL10" s="21"/>
      <c r="AM10" s="21"/>
      <c r="AN10" s="26" t="s">
        <v>25</v>
      </c>
      <c r="AO10" s="21"/>
      <c r="AP10" s="21"/>
      <c r="AQ10" s="21"/>
      <c r="AR10" s="19"/>
      <c r="BE10" s="292"/>
      <c r="BS10" s="16" t="s">
        <v>6</v>
      </c>
    </row>
    <row r="11" spans="1:74" s="1" customFormat="1" ht="18.399999999999999" customHeight="1">
      <c r="B11" s="20"/>
      <c r="C11" s="21"/>
      <c r="D11" s="21"/>
      <c r="E11" s="26" t="s">
        <v>26</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8" t="s">
        <v>27</v>
      </c>
      <c r="AL11" s="21"/>
      <c r="AM11" s="21"/>
      <c r="AN11" s="26" t="s">
        <v>28</v>
      </c>
      <c r="AO11" s="21"/>
      <c r="AP11" s="21"/>
      <c r="AQ11" s="21"/>
      <c r="AR11" s="19"/>
      <c r="BE11" s="292"/>
      <c r="BS11" s="16" t="s">
        <v>6</v>
      </c>
    </row>
    <row r="12" spans="1:74" s="1" customFormat="1" ht="6.95"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292"/>
      <c r="BS12" s="16" t="s">
        <v>6</v>
      </c>
    </row>
    <row r="13" spans="1:74" s="1" customFormat="1" ht="12" customHeight="1">
      <c r="B13" s="20"/>
      <c r="C13" s="21"/>
      <c r="D13" s="28" t="s">
        <v>29</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8" t="s">
        <v>24</v>
      </c>
      <c r="AL13" s="21"/>
      <c r="AM13" s="21"/>
      <c r="AN13" s="30" t="s">
        <v>30</v>
      </c>
      <c r="AO13" s="21"/>
      <c r="AP13" s="21"/>
      <c r="AQ13" s="21"/>
      <c r="AR13" s="19"/>
      <c r="BE13" s="292"/>
      <c r="BS13" s="16" t="s">
        <v>6</v>
      </c>
    </row>
    <row r="14" spans="1:74" ht="12.75">
      <c r="B14" s="20"/>
      <c r="C14" s="21"/>
      <c r="D14" s="21"/>
      <c r="E14" s="297" t="s">
        <v>30</v>
      </c>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8" t="s">
        <v>27</v>
      </c>
      <c r="AL14" s="21"/>
      <c r="AM14" s="21"/>
      <c r="AN14" s="30" t="s">
        <v>30</v>
      </c>
      <c r="AO14" s="21"/>
      <c r="AP14" s="21"/>
      <c r="AQ14" s="21"/>
      <c r="AR14" s="19"/>
      <c r="BE14" s="292"/>
      <c r="BS14" s="16" t="s">
        <v>6</v>
      </c>
    </row>
    <row r="15" spans="1:74" s="1" customFormat="1" ht="6.95"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292"/>
      <c r="BS15" s="16" t="s">
        <v>4</v>
      </c>
    </row>
    <row r="16" spans="1:74" s="1" customFormat="1" ht="12" customHeight="1">
      <c r="B16" s="20"/>
      <c r="C16" s="21"/>
      <c r="D16" s="28" t="s">
        <v>31</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8" t="s">
        <v>24</v>
      </c>
      <c r="AL16" s="21"/>
      <c r="AM16" s="21"/>
      <c r="AN16" s="26" t="s">
        <v>32</v>
      </c>
      <c r="AO16" s="21"/>
      <c r="AP16" s="21"/>
      <c r="AQ16" s="21"/>
      <c r="AR16" s="19"/>
      <c r="BE16" s="292"/>
      <c r="BS16" s="16" t="s">
        <v>4</v>
      </c>
    </row>
    <row r="17" spans="1:71" s="1" customFormat="1" ht="18.399999999999999" customHeight="1">
      <c r="B17" s="20"/>
      <c r="C17" s="21"/>
      <c r="D17" s="21"/>
      <c r="E17" s="26" t="s">
        <v>33</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8" t="s">
        <v>27</v>
      </c>
      <c r="AL17" s="21"/>
      <c r="AM17" s="21"/>
      <c r="AN17" s="26" t="s">
        <v>34</v>
      </c>
      <c r="AO17" s="21"/>
      <c r="AP17" s="21"/>
      <c r="AQ17" s="21"/>
      <c r="AR17" s="19"/>
      <c r="BE17" s="292"/>
      <c r="BS17" s="16" t="s">
        <v>4</v>
      </c>
    </row>
    <row r="18" spans="1:71" s="1" customFormat="1" ht="6.95"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292"/>
      <c r="BS18" s="16" t="s">
        <v>6</v>
      </c>
    </row>
    <row r="19" spans="1:71" s="1" customFormat="1" ht="12" customHeight="1">
      <c r="B19" s="20"/>
      <c r="C19" s="21"/>
      <c r="D19" s="28" t="s">
        <v>35</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8" t="s">
        <v>24</v>
      </c>
      <c r="AL19" s="21"/>
      <c r="AM19" s="21"/>
      <c r="AN19" s="26" t="s">
        <v>32</v>
      </c>
      <c r="AO19" s="21"/>
      <c r="AP19" s="21"/>
      <c r="AQ19" s="21"/>
      <c r="AR19" s="19"/>
      <c r="BE19" s="292"/>
      <c r="BS19" s="16" t="s">
        <v>6</v>
      </c>
    </row>
    <row r="20" spans="1:71" s="1" customFormat="1" ht="18.399999999999999" customHeight="1">
      <c r="B20" s="20"/>
      <c r="C20" s="21"/>
      <c r="D20" s="21"/>
      <c r="E20" s="26" t="s">
        <v>33</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8" t="s">
        <v>27</v>
      </c>
      <c r="AL20" s="21"/>
      <c r="AM20" s="21"/>
      <c r="AN20" s="26" t="s">
        <v>34</v>
      </c>
      <c r="AO20" s="21"/>
      <c r="AP20" s="21"/>
      <c r="AQ20" s="21"/>
      <c r="AR20" s="19"/>
      <c r="BE20" s="292"/>
      <c r="BS20" s="16" t="s">
        <v>36</v>
      </c>
    </row>
    <row r="21" spans="1:71" s="1" customFormat="1" ht="6.95"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292"/>
    </row>
    <row r="22" spans="1:71" s="1" customFormat="1" ht="12" customHeight="1">
      <c r="B22" s="20"/>
      <c r="C22" s="21"/>
      <c r="D22" s="28" t="s">
        <v>37</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292"/>
    </row>
    <row r="23" spans="1:71" s="1" customFormat="1" ht="16.5" customHeight="1">
      <c r="B23" s="20"/>
      <c r="C23" s="21"/>
      <c r="D23" s="21"/>
      <c r="E23" s="299" t="s">
        <v>1</v>
      </c>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1"/>
      <c r="AP23" s="21"/>
      <c r="AQ23" s="21"/>
      <c r="AR23" s="19"/>
      <c r="BE23" s="292"/>
    </row>
    <row r="24" spans="1:71" s="1" customFormat="1" ht="6.95"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292"/>
    </row>
    <row r="25" spans="1:71" s="1" customFormat="1" ht="6.95" customHeight="1">
      <c r="B25" s="20"/>
      <c r="C25" s="2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21"/>
      <c r="AQ25" s="21"/>
      <c r="AR25" s="19"/>
      <c r="BE25" s="292"/>
    </row>
    <row r="26" spans="1:71" s="1" customFormat="1" ht="14.45" customHeight="1">
      <c r="B26" s="20"/>
      <c r="C26" s="21"/>
      <c r="D26" s="33" t="s">
        <v>38</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300">
        <f>ROUND(AG94,2)</f>
        <v>0</v>
      </c>
      <c r="AL26" s="295"/>
      <c r="AM26" s="295"/>
      <c r="AN26" s="295"/>
      <c r="AO26" s="295"/>
      <c r="AP26" s="21"/>
      <c r="AQ26" s="21"/>
      <c r="AR26" s="19"/>
      <c r="BE26" s="292"/>
    </row>
    <row r="27" spans="1:71" s="1" customFormat="1" ht="14.45" customHeight="1">
      <c r="B27" s="20"/>
      <c r="C27" s="21"/>
      <c r="D27" s="33" t="s">
        <v>39</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300">
        <f>ROUND(AG99, 2)</f>
        <v>0</v>
      </c>
      <c r="AL27" s="300"/>
      <c r="AM27" s="300"/>
      <c r="AN27" s="300"/>
      <c r="AO27" s="300"/>
      <c r="AP27" s="21"/>
      <c r="AQ27" s="21"/>
      <c r="AR27" s="19"/>
      <c r="BE27" s="292"/>
    </row>
    <row r="28" spans="1:71" s="2" customFormat="1" ht="6.95" customHeight="1">
      <c r="A28" s="34"/>
      <c r="B28" s="35"/>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7"/>
      <c r="BE28" s="292"/>
    </row>
    <row r="29" spans="1:71" s="2" customFormat="1" ht="25.9" customHeight="1">
      <c r="A29" s="34"/>
      <c r="B29" s="35"/>
      <c r="C29" s="36"/>
      <c r="D29" s="38" t="s">
        <v>40</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01">
        <f>ROUND(AK26 + AK27, 2)</f>
        <v>0</v>
      </c>
      <c r="AL29" s="302"/>
      <c r="AM29" s="302"/>
      <c r="AN29" s="302"/>
      <c r="AO29" s="302"/>
      <c r="AP29" s="36"/>
      <c r="AQ29" s="36"/>
      <c r="AR29" s="37"/>
      <c r="BE29" s="292"/>
    </row>
    <row r="30" spans="1:71" s="2" customFormat="1" ht="6.95" customHeight="1">
      <c r="A30" s="34"/>
      <c r="B30" s="35"/>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7"/>
      <c r="BE30" s="292"/>
    </row>
    <row r="31" spans="1:71" s="2" customFormat="1" ht="12.75">
      <c r="A31" s="34"/>
      <c r="B31" s="35"/>
      <c r="C31" s="36"/>
      <c r="D31" s="36"/>
      <c r="E31" s="36"/>
      <c r="F31" s="36"/>
      <c r="G31" s="36"/>
      <c r="H31" s="36"/>
      <c r="I31" s="36"/>
      <c r="J31" s="36"/>
      <c r="K31" s="36"/>
      <c r="L31" s="303" t="s">
        <v>41</v>
      </c>
      <c r="M31" s="303"/>
      <c r="N31" s="303"/>
      <c r="O31" s="303"/>
      <c r="P31" s="303"/>
      <c r="Q31" s="36"/>
      <c r="R31" s="36"/>
      <c r="S31" s="36"/>
      <c r="T31" s="36"/>
      <c r="U31" s="36"/>
      <c r="V31" s="36"/>
      <c r="W31" s="303" t="s">
        <v>42</v>
      </c>
      <c r="X31" s="303"/>
      <c r="Y31" s="303"/>
      <c r="Z31" s="303"/>
      <c r="AA31" s="303"/>
      <c r="AB31" s="303"/>
      <c r="AC31" s="303"/>
      <c r="AD31" s="303"/>
      <c r="AE31" s="303"/>
      <c r="AF31" s="36"/>
      <c r="AG31" s="36"/>
      <c r="AH31" s="36"/>
      <c r="AI31" s="36"/>
      <c r="AJ31" s="36"/>
      <c r="AK31" s="303" t="s">
        <v>43</v>
      </c>
      <c r="AL31" s="303"/>
      <c r="AM31" s="303"/>
      <c r="AN31" s="303"/>
      <c r="AO31" s="303"/>
      <c r="AP31" s="36"/>
      <c r="AQ31" s="36"/>
      <c r="AR31" s="37"/>
      <c r="BE31" s="292"/>
    </row>
    <row r="32" spans="1:71" s="3" customFormat="1" ht="14.45" customHeight="1">
      <c r="B32" s="40"/>
      <c r="C32" s="41"/>
      <c r="D32" s="28" t="s">
        <v>44</v>
      </c>
      <c r="E32" s="41"/>
      <c r="F32" s="28" t="s">
        <v>45</v>
      </c>
      <c r="G32" s="41"/>
      <c r="H32" s="41"/>
      <c r="I32" s="41"/>
      <c r="J32" s="41"/>
      <c r="K32" s="41"/>
      <c r="L32" s="306">
        <v>0.21</v>
      </c>
      <c r="M32" s="305"/>
      <c r="N32" s="305"/>
      <c r="O32" s="305"/>
      <c r="P32" s="305"/>
      <c r="Q32" s="41"/>
      <c r="R32" s="41"/>
      <c r="S32" s="41"/>
      <c r="T32" s="41"/>
      <c r="U32" s="41"/>
      <c r="V32" s="41"/>
      <c r="W32" s="304">
        <f>ROUND(AZ94 + SUM(CD99:CD103), 2)</f>
        <v>0</v>
      </c>
      <c r="X32" s="305"/>
      <c r="Y32" s="305"/>
      <c r="Z32" s="305"/>
      <c r="AA32" s="305"/>
      <c r="AB32" s="305"/>
      <c r="AC32" s="305"/>
      <c r="AD32" s="305"/>
      <c r="AE32" s="305"/>
      <c r="AF32" s="41"/>
      <c r="AG32" s="41"/>
      <c r="AH32" s="41"/>
      <c r="AI32" s="41"/>
      <c r="AJ32" s="41"/>
      <c r="AK32" s="304">
        <f>ROUND(AV94 + SUM(BY99:BY103), 2)</f>
        <v>0</v>
      </c>
      <c r="AL32" s="305"/>
      <c r="AM32" s="305"/>
      <c r="AN32" s="305"/>
      <c r="AO32" s="305"/>
      <c r="AP32" s="41"/>
      <c r="AQ32" s="41"/>
      <c r="AR32" s="42"/>
      <c r="BE32" s="293"/>
    </row>
    <row r="33" spans="1:57" s="3" customFormat="1" ht="14.45" customHeight="1">
      <c r="B33" s="40"/>
      <c r="C33" s="41"/>
      <c r="D33" s="41"/>
      <c r="E33" s="41"/>
      <c r="F33" s="28" t="s">
        <v>46</v>
      </c>
      <c r="G33" s="41"/>
      <c r="H33" s="41"/>
      <c r="I33" s="41"/>
      <c r="J33" s="41"/>
      <c r="K33" s="41"/>
      <c r="L33" s="306">
        <v>0.15</v>
      </c>
      <c r="M33" s="305"/>
      <c r="N33" s="305"/>
      <c r="O33" s="305"/>
      <c r="P33" s="305"/>
      <c r="Q33" s="41"/>
      <c r="R33" s="41"/>
      <c r="S33" s="41"/>
      <c r="T33" s="41"/>
      <c r="U33" s="41"/>
      <c r="V33" s="41"/>
      <c r="W33" s="304">
        <f>ROUND(BA94 + SUM(CE99:CE103), 2)</f>
        <v>0</v>
      </c>
      <c r="X33" s="305"/>
      <c r="Y33" s="305"/>
      <c r="Z33" s="305"/>
      <c r="AA33" s="305"/>
      <c r="AB33" s="305"/>
      <c r="AC33" s="305"/>
      <c r="AD33" s="305"/>
      <c r="AE33" s="305"/>
      <c r="AF33" s="41"/>
      <c r="AG33" s="41"/>
      <c r="AH33" s="41"/>
      <c r="AI33" s="41"/>
      <c r="AJ33" s="41"/>
      <c r="AK33" s="304">
        <f>ROUND(AW94 + SUM(BZ99:BZ103), 2)</f>
        <v>0</v>
      </c>
      <c r="AL33" s="305"/>
      <c r="AM33" s="305"/>
      <c r="AN33" s="305"/>
      <c r="AO33" s="305"/>
      <c r="AP33" s="41"/>
      <c r="AQ33" s="41"/>
      <c r="AR33" s="42"/>
      <c r="BE33" s="293"/>
    </row>
    <row r="34" spans="1:57" s="3" customFormat="1" ht="14.45" hidden="1" customHeight="1">
      <c r="B34" s="40"/>
      <c r="C34" s="41"/>
      <c r="D34" s="41"/>
      <c r="E34" s="41"/>
      <c r="F34" s="28" t="s">
        <v>47</v>
      </c>
      <c r="G34" s="41"/>
      <c r="H34" s="41"/>
      <c r="I34" s="41"/>
      <c r="J34" s="41"/>
      <c r="K34" s="41"/>
      <c r="L34" s="306">
        <v>0.21</v>
      </c>
      <c r="M34" s="305"/>
      <c r="N34" s="305"/>
      <c r="O34" s="305"/>
      <c r="P34" s="305"/>
      <c r="Q34" s="41"/>
      <c r="R34" s="41"/>
      <c r="S34" s="41"/>
      <c r="T34" s="41"/>
      <c r="U34" s="41"/>
      <c r="V34" s="41"/>
      <c r="W34" s="304">
        <f>ROUND(BB94 + SUM(CF99:CF103), 2)</f>
        <v>0</v>
      </c>
      <c r="X34" s="305"/>
      <c r="Y34" s="305"/>
      <c r="Z34" s="305"/>
      <c r="AA34" s="305"/>
      <c r="AB34" s="305"/>
      <c r="AC34" s="305"/>
      <c r="AD34" s="305"/>
      <c r="AE34" s="305"/>
      <c r="AF34" s="41"/>
      <c r="AG34" s="41"/>
      <c r="AH34" s="41"/>
      <c r="AI34" s="41"/>
      <c r="AJ34" s="41"/>
      <c r="AK34" s="304">
        <v>0</v>
      </c>
      <c r="AL34" s="305"/>
      <c r="AM34" s="305"/>
      <c r="AN34" s="305"/>
      <c r="AO34" s="305"/>
      <c r="AP34" s="41"/>
      <c r="AQ34" s="41"/>
      <c r="AR34" s="42"/>
      <c r="BE34" s="293"/>
    </row>
    <row r="35" spans="1:57" s="3" customFormat="1" ht="14.45" hidden="1" customHeight="1">
      <c r="B35" s="40"/>
      <c r="C35" s="41"/>
      <c r="D35" s="41"/>
      <c r="E35" s="41"/>
      <c r="F35" s="28" t="s">
        <v>48</v>
      </c>
      <c r="G35" s="41"/>
      <c r="H35" s="41"/>
      <c r="I35" s="41"/>
      <c r="J35" s="41"/>
      <c r="K35" s="41"/>
      <c r="L35" s="306">
        <v>0.15</v>
      </c>
      <c r="M35" s="305"/>
      <c r="N35" s="305"/>
      <c r="O35" s="305"/>
      <c r="P35" s="305"/>
      <c r="Q35" s="41"/>
      <c r="R35" s="41"/>
      <c r="S35" s="41"/>
      <c r="T35" s="41"/>
      <c r="U35" s="41"/>
      <c r="V35" s="41"/>
      <c r="W35" s="304">
        <f>ROUND(BC94 + SUM(CG99:CG103), 2)</f>
        <v>0</v>
      </c>
      <c r="X35" s="305"/>
      <c r="Y35" s="305"/>
      <c r="Z35" s="305"/>
      <c r="AA35" s="305"/>
      <c r="AB35" s="305"/>
      <c r="AC35" s="305"/>
      <c r="AD35" s="305"/>
      <c r="AE35" s="305"/>
      <c r="AF35" s="41"/>
      <c r="AG35" s="41"/>
      <c r="AH35" s="41"/>
      <c r="AI35" s="41"/>
      <c r="AJ35" s="41"/>
      <c r="AK35" s="304">
        <v>0</v>
      </c>
      <c r="AL35" s="305"/>
      <c r="AM35" s="305"/>
      <c r="AN35" s="305"/>
      <c r="AO35" s="305"/>
      <c r="AP35" s="41"/>
      <c r="AQ35" s="41"/>
      <c r="AR35" s="42"/>
    </row>
    <row r="36" spans="1:57" s="3" customFormat="1" ht="14.45" hidden="1" customHeight="1">
      <c r="B36" s="40"/>
      <c r="C36" s="41"/>
      <c r="D36" s="41"/>
      <c r="E36" s="41"/>
      <c r="F36" s="28" t="s">
        <v>49</v>
      </c>
      <c r="G36" s="41"/>
      <c r="H36" s="41"/>
      <c r="I36" s="41"/>
      <c r="J36" s="41"/>
      <c r="K36" s="41"/>
      <c r="L36" s="306">
        <v>0</v>
      </c>
      <c r="M36" s="305"/>
      <c r="N36" s="305"/>
      <c r="O36" s="305"/>
      <c r="P36" s="305"/>
      <c r="Q36" s="41"/>
      <c r="R36" s="41"/>
      <c r="S36" s="41"/>
      <c r="T36" s="41"/>
      <c r="U36" s="41"/>
      <c r="V36" s="41"/>
      <c r="W36" s="304">
        <f>ROUND(BD94 + SUM(CH99:CH103), 2)</f>
        <v>0</v>
      </c>
      <c r="X36" s="305"/>
      <c r="Y36" s="305"/>
      <c r="Z36" s="305"/>
      <c r="AA36" s="305"/>
      <c r="AB36" s="305"/>
      <c r="AC36" s="305"/>
      <c r="AD36" s="305"/>
      <c r="AE36" s="305"/>
      <c r="AF36" s="41"/>
      <c r="AG36" s="41"/>
      <c r="AH36" s="41"/>
      <c r="AI36" s="41"/>
      <c r="AJ36" s="41"/>
      <c r="AK36" s="304">
        <v>0</v>
      </c>
      <c r="AL36" s="305"/>
      <c r="AM36" s="305"/>
      <c r="AN36" s="305"/>
      <c r="AO36" s="305"/>
      <c r="AP36" s="41"/>
      <c r="AQ36" s="41"/>
      <c r="AR36" s="42"/>
    </row>
    <row r="37" spans="1:57" s="2" customFormat="1" ht="6.95" customHeight="1">
      <c r="A37" s="34"/>
      <c r="B37" s="35"/>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7"/>
      <c r="BE37" s="34"/>
    </row>
    <row r="38" spans="1:57" s="2" customFormat="1" ht="25.9" customHeight="1">
      <c r="A38" s="34"/>
      <c r="B38" s="35"/>
      <c r="C38" s="43"/>
      <c r="D38" s="44" t="s">
        <v>50</v>
      </c>
      <c r="E38" s="45"/>
      <c r="F38" s="45"/>
      <c r="G38" s="45"/>
      <c r="H38" s="45"/>
      <c r="I38" s="45"/>
      <c r="J38" s="45"/>
      <c r="K38" s="45"/>
      <c r="L38" s="45"/>
      <c r="M38" s="45"/>
      <c r="N38" s="45"/>
      <c r="O38" s="45"/>
      <c r="P38" s="45"/>
      <c r="Q38" s="45"/>
      <c r="R38" s="45"/>
      <c r="S38" s="45"/>
      <c r="T38" s="46" t="s">
        <v>51</v>
      </c>
      <c r="U38" s="45"/>
      <c r="V38" s="45"/>
      <c r="W38" s="45"/>
      <c r="X38" s="310" t="s">
        <v>52</v>
      </c>
      <c r="Y38" s="308"/>
      <c r="Z38" s="308"/>
      <c r="AA38" s="308"/>
      <c r="AB38" s="308"/>
      <c r="AC38" s="45"/>
      <c r="AD38" s="45"/>
      <c r="AE38" s="45"/>
      <c r="AF38" s="45"/>
      <c r="AG38" s="45"/>
      <c r="AH38" s="45"/>
      <c r="AI38" s="45"/>
      <c r="AJ38" s="45"/>
      <c r="AK38" s="307">
        <f>SUM(AK29:AK36)</f>
        <v>0</v>
      </c>
      <c r="AL38" s="308"/>
      <c r="AM38" s="308"/>
      <c r="AN38" s="308"/>
      <c r="AO38" s="309"/>
      <c r="AP38" s="43"/>
      <c r="AQ38" s="43"/>
      <c r="AR38" s="37"/>
      <c r="BE38" s="34"/>
    </row>
    <row r="39" spans="1:57" s="2" customFormat="1" ht="6.95" customHeight="1">
      <c r="A39" s="34"/>
      <c r="B39" s="35"/>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7"/>
      <c r="BE39" s="34"/>
    </row>
    <row r="40" spans="1:57" s="2" customFormat="1" ht="14.45" customHeight="1">
      <c r="A40" s="34"/>
      <c r="B40" s="3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7"/>
      <c r="BE40" s="34"/>
    </row>
    <row r="41" spans="1:57" s="1" customFormat="1" ht="14.45"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spans="1:57" s="1" customFormat="1" ht="14.45"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spans="1:57" s="1" customFormat="1" ht="14.45"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spans="1:57" s="1" customFormat="1" ht="14.45"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spans="1:57" s="1" customFormat="1" ht="14.45"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spans="1:57" s="1" customFormat="1" ht="14.45"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spans="1:57" s="1" customFormat="1" ht="14.45"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spans="1:57" s="1" customFormat="1" ht="14.45"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pans="1:57" s="2" customFormat="1" ht="14.45" customHeight="1">
      <c r="B49" s="47"/>
      <c r="C49" s="48"/>
      <c r="D49" s="49" t="s">
        <v>53</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49" t="s">
        <v>54</v>
      </c>
      <c r="AI49" s="50"/>
      <c r="AJ49" s="50"/>
      <c r="AK49" s="50"/>
      <c r="AL49" s="50"/>
      <c r="AM49" s="50"/>
      <c r="AN49" s="50"/>
      <c r="AO49" s="50"/>
      <c r="AP49" s="48"/>
      <c r="AQ49" s="48"/>
      <c r="AR49" s="51"/>
    </row>
    <row r="50" spans="1:57" ht="11.25">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spans="1:57" ht="11.25">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spans="1:57" ht="11.25">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spans="1:57" ht="11.25">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spans="1:57" ht="11.25">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spans="1:57" ht="11.2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spans="1:57" ht="11.25">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spans="1:57" ht="11.25">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spans="1:57" ht="11.25">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spans="1:57" ht="11.25">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pans="1:57" s="2" customFormat="1" ht="12.75">
      <c r="A60" s="34"/>
      <c r="B60" s="35"/>
      <c r="C60" s="36"/>
      <c r="D60" s="52" t="s">
        <v>55</v>
      </c>
      <c r="E60" s="39"/>
      <c r="F60" s="39"/>
      <c r="G60" s="39"/>
      <c r="H60" s="39"/>
      <c r="I60" s="39"/>
      <c r="J60" s="39"/>
      <c r="K60" s="39"/>
      <c r="L60" s="39"/>
      <c r="M60" s="39"/>
      <c r="N60" s="39"/>
      <c r="O60" s="39"/>
      <c r="P60" s="39"/>
      <c r="Q60" s="39"/>
      <c r="R60" s="39"/>
      <c r="S60" s="39"/>
      <c r="T60" s="39"/>
      <c r="U60" s="39"/>
      <c r="V60" s="52" t="s">
        <v>56</v>
      </c>
      <c r="W60" s="39"/>
      <c r="X60" s="39"/>
      <c r="Y60" s="39"/>
      <c r="Z60" s="39"/>
      <c r="AA60" s="39"/>
      <c r="AB60" s="39"/>
      <c r="AC60" s="39"/>
      <c r="AD60" s="39"/>
      <c r="AE60" s="39"/>
      <c r="AF60" s="39"/>
      <c r="AG60" s="39"/>
      <c r="AH60" s="52" t="s">
        <v>55</v>
      </c>
      <c r="AI60" s="39"/>
      <c r="AJ60" s="39"/>
      <c r="AK60" s="39"/>
      <c r="AL60" s="39"/>
      <c r="AM60" s="52" t="s">
        <v>56</v>
      </c>
      <c r="AN60" s="39"/>
      <c r="AO60" s="39"/>
      <c r="AP60" s="36"/>
      <c r="AQ60" s="36"/>
      <c r="AR60" s="37"/>
      <c r="BE60" s="34"/>
    </row>
    <row r="61" spans="1:57" ht="11.25">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spans="1:57" ht="11.25">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spans="1:57" ht="11.25">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pans="1:57" s="2" customFormat="1" ht="12.75">
      <c r="A64" s="34"/>
      <c r="B64" s="35"/>
      <c r="C64" s="36"/>
      <c r="D64" s="49" t="s">
        <v>57</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49" t="s">
        <v>58</v>
      </c>
      <c r="AI64" s="53"/>
      <c r="AJ64" s="53"/>
      <c r="AK64" s="53"/>
      <c r="AL64" s="53"/>
      <c r="AM64" s="53"/>
      <c r="AN64" s="53"/>
      <c r="AO64" s="53"/>
      <c r="AP64" s="36"/>
      <c r="AQ64" s="36"/>
      <c r="AR64" s="37"/>
      <c r="BE64" s="34"/>
    </row>
    <row r="65" spans="1:57" ht="11.2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spans="1:57" ht="11.25">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spans="1:57" ht="11.25">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spans="1:57" ht="11.25">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spans="1:57" ht="11.25">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spans="1:57" ht="11.25">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spans="1:57" ht="11.25">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spans="1:57" ht="11.25">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spans="1:57" ht="11.25">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spans="1:57" ht="11.25">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pans="1:57" s="2" customFormat="1" ht="12.75">
      <c r="A75" s="34"/>
      <c r="B75" s="35"/>
      <c r="C75" s="36"/>
      <c r="D75" s="52" t="s">
        <v>55</v>
      </c>
      <c r="E75" s="39"/>
      <c r="F75" s="39"/>
      <c r="G75" s="39"/>
      <c r="H75" s="39"/>
      <c r="I75" s="39"/>
      <c r="J75" s="39"/>
      <c r="K75" s="39"/>
      <c r="L75" s="39"/>
      <c r="M75" s="39"/>
      <c r="N75" s="39"/>
      <c r="O75" s="39"/>
      <c r="P75" s="39"/>
      <c r="Q75" s="39"/>
      <c r="R75" s="39"/>
      <c r="S75" s="39"/>
      <c r="T75" s="39"/>
      <c r="U75" s="39"/>
      <c r="V75" s="52" t="s">
        <v>56</v>
      </c>
      <c r="W75" s="39"/>
      <c r="X75" s="39"/>
      <c r="Y75" s="39"/>
      <c r="Z75" s="39"/>
      <c r="AA75" s="39"/>
      <c r="AB75" s="39"/>
      <c r="AC75" s="39"/>
      <c r="AD75" s="39"/>
      <c r="AE75" s="39"/>
      <c r="AF75" s="39"/>
      <c r="AG75" s="39"/>
      <c r="AH75" s="52" t="s">
        <v>55</v>
      </c>
      <c r="AI75" s="39"/>
      <c r="AJ75" s="39"/>
      <c r="AK75" s="39"/>
      <c r="AL75" s="39"/>
      <c r="AM75" s="52" t="s">
        <v>56</v>
      </c>
      <c r="AN75" s="39"/>
      <c r="AO75" s="39"/>
      <c r="AP75" s="36"/>
      <c r="AQ75" s="36"/>
      <c r="AR75" s="37"/>
      <c r="BE75" s="34"/>
    </row>
    <row r="76" spans="1:57" s="2" customFormat="1" ht="11.25">
      <c r="A76" s="34"/>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7"/>
      <c r="BE76" s="34"/>
    </row>
    <row r="77" spans="1:57" s="2" customFormat="1" ht="6.95" customHeight="1">
      <c r="A77" s="34"/>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37"/>
      <c r="BE77" s="34"/>
    </row>
    <row r="81" spans="1:91" s="2" customFormat="1" ht="6.95" customHeight="1">
      <c r="A81" s="34"/>
      <c r="B81" s="56"/>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37"/>
      <c r="BE81" s="34"/>
    </row>
    <row r="82" spans="1:91" s="2" customFormat="1" ht="24.95" customHeight="1">
      <c r="A82" s="34"/>
      <c r="B82" s="35"/>
      <c r="C82" s="22" t="s">
        <v>59</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7"/>
      <c r="BE82" s="34"/>
    </row>
    <row r="83" spans="1:91" s="2" customFormat="1" ht="6.95" customHeight="1">
      <c r="A83" s="34"/>
      <c r="B83" s="35"/>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7"/>
      <c r="BE83" s="34"/>
    </row>
    <row r="84" spans="1:91" s="4" customFormat="1" ht="12" customHeight="1">
      <c r="B84" s="58"/>
      <c r="C84" s="28" t="s">
        <v>13</v>
      </c>
      <c r="D84" s="59"/>
      <c r="E84" s="59"/>
      <c r="F84" s="59"/>
      <c r="G84" s="59"/>
      <c r="H84" s="59"/>
      <c r="I84" s="59"/>
      <c r="J84" s="59"/>
      <c r="K84" s="59"/>
      <c r="L84" s="59" t="str">
        <f>K5</f>
        <v>28-2019</v>
      </c>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60"/>
    </row>
    <row r="85" spans="1:91" s="5" customFormat="1" ht="36.950000000000003" customHeight="1">
      <c r="B85" s="61"/>
      <c r="C85" s="62" t="s">
        <v>16</v>
      </c>
      <c r="D85" s="63"/>
      <c r="E85" s="63"/>
      <c r="F85" s="63"/>
      <c r="G85" s="63"/>
      <c r="H85" s="63"/>
      <c r="I85" s="63"/>
      <c r="J85" s="63"/>
      <c r="K85" s="63"/>
      <c r="L85" s="265" t="str">
        <f>K6</f>
        <v>Chodník při ulici Družstevní - Bořanovice</v>
      </c>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63"/>
      <c r="AQ85" s="63"/>
      <c r="AR85" s="64"/>
    </row>
    <row r="86" spans="1:91" s="2" customFormat="1" ht="6.95" customHeight="1">
      <c r="A86" s="34"/>
      <c r="B86" s="35"/>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7"/>
      <c r="BE86" s="34"/>
    </row>
    <row r="87" spans="1:91" s="2" customFormat="1" ht="12" customHeight="1">
      <c r="A87" s="34"/>
      <c r="B87" s="35"/>
      <c r="C87" s="28" t="s">
        <v>20</v>
      </c>
      <c r="D87" s="36"/>
      <c r="E87" s="36"/>
      <c r="F87" s="36"/>
      <c r="G87" s="36"/>
      <c r="H87" s="36"/>
      <c r="I87" s="36"/>
      <c r="J87" s="36"/>
      <c r="K87" s="36"/>
      <c r="L87" s="65" t="str">
        <f>IF(K8="","",K8)</f>
        <v>ul. Družstevní, Bořanovice</v>
      </c>
      <c r="M87" s="36"/>
      <c r="N87" s="36"/>
      <c r="O87" s="36"/>
      <c r="P87" s="36"/>
      <c r="Q87" s="36"/>
      <c r="R87" s="36"/>
      <c r="S87" s="36"/>
      <c r="T87" s="36"/>
      <c r="U87" s="36"/>
      <c r="V87" s="36"/>
      <c r="W87" s="36"/>
      <c r="X87" s="36"/>
      <c r="Y87" s="36"/>
      <c r="Z87" s="36"/>
      <c r="AA87" s="36"/>
      <c r="AB87" s="36"/>
      <c r="AC87" s="36"/>
      <c r="AD87" s="36"/>
      <c r="AE87" s="36"/>
      <c r="AF87" s="36"/>
      <c r="AG87" s="36"/>
      <c r="AH87" s="36"/>
      <c r="AI87" s="28" t="s">
        <v>22</v>
      </c>
      <c r="AJ87" s="36"/>
      <c r="AK87" s="36"/>
      <c r="AL87" s="36"/>
      <c r="AM87" s="267" t="str">
        <f>IF(AN8= "","",AN8)</f>
        <v>Vyplň údaj</v>
      </c>
      <c r="AN87" s="267"/>
      <c r="AO87" s="36"/>
      <c r="AP87" s="36"/>
      <c r="AQ87" s="36"/>
      <c r="AR87" s="37"/>
      <c r="BE87" s="34"/>
    </row>
    <row r="88" spans="1:91" s="2" customFormat="1" ht="6.95" customHeight="1">
      <c r="A88" s="34"/>
      <c r="B88" s="35"/>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7"/>
      <c r="BE88" s="34"/>
    </row>
    <row r="89" spans="1:91" s="2" customFormat="1" ht="15.2" customHeight="1">
      <c r="A89" s="34"/>
      <c r="B89" s="35"/>
      <c r="C89" s="28" t="s">
        <v>23</v>
      </c>
      <c r="D89" s="36"/>
      <c r="E89" s="36"/>
      <c r="F89" s="36"/>
      <c r="G89" s="36"/>
      <c r="H89" s="36"/>
      <c r="I89" s="36"/>
      <c r="J89" s="36"/>
      <c r="K89" s="36"/>
      <c r="L89" s="59" t="str">
        <f>IF(E11= "","",E11)</f>
        <v>Technická správa komunikací hl. m. Prahy, a.s.</v>
      </c>
      <c r="M89" s="36"/>
      <c r="N89" s="36"/>
      <c r="O89" s="36"/>
      <c r="P89" s="36"/>
      <c r="Q89" s="36"/>
      <c r="R89" s="36"/>
      <c r="S89" s="36"/>
      <c r="T89" s="36"/>
      <c r="U89" s="36"/>
      <c r="V89" s="36"/>
      <c r="W89" s="36"/>
      <c r="X89" s="36"/>
      <c r="Y89" s="36"/>
      <c r="Z89" s="36"/>
      <c r="AA89" s="36"/>
      <c r="AB89" s="36"/>
      <c r="AC89" s="36"/>
      <c r="AD89" s="36"/>
      <c r="AE89" s="36"/>
      <c r="AF89" s="36"/>
      <c r="AG89" s="36"/>
      <c r="AH89" s="36"/>
      <c r="AI89" s="28" t="s">
        <v>31</v>
      </c>
      <c r="AJ89" s="36"/>
      <c r="AK89" s="36"/>
      <c r="AL89" s="36"/>
      <c r="AM89" s="274" t="str">
        <f>IF(E17="","",E17)</f>
        <v>Sinpps s.r.o</v>
      </c>
      <c r="AN89" s="275"/>
      <c r="AO89" s="275"/>
      <c r="AP89" s="275"/>
      <c r="AQ89" s="36"/>
      <c r="AR89" s="37"/>
      <c r="AS89" s="268" t="s">
        <v>60</v>
      </c>
      <c r="AT89" s="269"/>
      <c r="AU89" s="67"/>
      <c r="AV89" s="67"/>
      <c r="AW89" s="67"/>
      <c r="AX89" s="67"/>
      <c r="AY89" s="67"/>
      <c r="AZ89" s="67"/>
      <c r="BA89" s="67"/>
      <c r="BB89" s="67"/>
      <c r="BC89" s="67"/>
      <c r="BD89" s="68"/>
      <c r="BE89" s="34"/>
    </row>
    <row r="90" spans="1:91" s="2" customFormat="1" ht="15.2" customHeight="1">
      <c r="A90" s="34"/>
      <c r="B90" s="35"/>
      <c r="C90" s="28" t="s">
        <v>29</v>
      </c>
      <c r="D90" s="36"/>
      <c r="E90" s="36"/>
      <c r="F90" s="36"/>
      <c r="G90" s="36"/>
      <c r="H90" s="36"/>
      <c r="I90" s="36"/>
      <c r="J90" s="36"/>
      <c r="K90" s="36"/>
      <c r="L90" s="59"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28" t="s">
        <v>35</v>
      </c>
      <c r="AJ90" s="36"/>
      <c r="AK90" s="36"/>
      <c r="AL90" s="36"/>
      <c r="AM90" s="274" t="str">
        <f>IF(E20="","",E20)</f>
        <v>Sinpps s.r.o</v>
      </c>
      <c r="AN90" s="275"/>
      <c r="AO90" s="275"/>
      <c r="AP90" s="275"/>
      <c r="AQ90" s="36"/>
      <c r="AR90" s="37"/>
      <c r="AS90" s="270"/>
      <c r="AT90" s="271"/>
      <c r="AU90" s="69"/>
      <c r="AV90" s="69"/>
      <c r="AW90" s="69"/>
      <c r="AX90" s="69"/>
      <c r="AY90" s="69"/>
      <c r="AZ90" s="69"/>
      <c r="BA90" s="69"/>
      <c r="BB90" s="69"/>
      <c r="BC90" s="69"/>
      <c r="BD90" s="70"/>
      <c r="BE90" s="34"/>
    </row>
    <row r="91" spans="1:91" s="2" customFormat="1" ht="10.9" customHeight="1">
      <c r="A91" s="34"/>
      <c r="B91" s="35"/>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7"/>
      <c r="AS91" s="272"/>
      <c r="AT91" s="273"/>
      <c r="AU91" s="71"/>
      <c r="AV91" s="71"/>
      <c r="AW91" s="71"/>
      <c r="AX91" s="71"/>
      <c r="AY91" s="71"/>
      <c r="AZ91" s="71"/>
      <c r="BA91" s="71"/>
      <c r="BB91" s="71"/>
      <c r="BC91" s="71"/>
      <c r="BD91" s="72"/>
      <c r="BE91" s="34"/>
    </row>
    <row r="92" spans="1:91" s="2" customFormat="1" ht="29.25" customHeight="1">
      <c r="A92" s="34"/>
      <c r="B92" s="35"/>
      <c r="C92" s="276" t="s">
        <v>61</v>
      </c>
      <c r="D92" s="277"/>
      <c r="E92" s="277"/>
      <c r="F92" s="277"/>
      <c r="G92" s="277"/>
      <c r="H92" s="73"/>
      <c r="I92" s="279" t="s">
        <v>62</v>
      </c>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8" t="s">
        <v>63</v>
      </c>
      <c r="AH92" s="277"/>
      <c r="AI92" s="277"/>
      <c r="AJ92" s="277"/>
      <c r="AK92" s="277"/>
      <c r="AL92" s="277"/>
      <c r="AM92" s="277"/>
      <c r="AN92" s="279" t="s">
        <v>64</v>
      </c>
      <c r="AO92" s="277"/>
      <c r="AP92" s="280"/>
      <c r="AQ92" s="74" t="s">
        <v>65</v>
      </c>
      <c r="AR92" s="37"/>
      <c r="AS92" s="75" t="s">
        <v>66</v>
      </c>
      <c r="AT92" s="76" t="s">
        <v>67</v>
      </c>
      <c r="AU92" s="76" t="s">
        <v>68</v>
      </c>
      <c r="AV92" s="76" t="s">
        <v>69</v>
      </c>
      <c r="AW92" s="76" t="s">
        <v>70</v>
      </c>
      <c r="AX92" s="76" t="s">
        <v>71</v>
      </c>
      <c r="AY92" s="76" t="s">
        <v>72</v>
      </c>
      <c r="AZ92" s="76" t="s">
        <v>73</v>
      </c>
      <c r="BA92" s="76" t="s">
        <v>74</v>
      </c>
      <c r="BB92" s="76" t="s">
        <v>75</v>
      </c>
      <c r="BC92" s="76" t="s">
        <v>76</v>
      </c>
      <c r="BD92" s="77" t="s">
        <v>77</v>
      </c>
      <c r="BE92" s="34"/>
    </row>
    <row r="93" spans="1:91" s="2" customFormat="1" ht="10.9" customHeight="1">
      <c r="A93" s="34"/>
      <c r="B93" s="35"/>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7"/>
      <c r="AS93" s="78"/>
      <c r="AT93" s="79"/>
      <c r="AU93" s="79"/>
      <c r="AV93" s="79"/>
      <c r="AW93" s="79"/>
      <c r="AX93" s="79"/>
      <c r="AY93" s="79"/>
      <c r="AZ93" s="79"/>
      <c r="BA93" s="79"/>
      <c r="BB93" s="79"/>
      <c r="BC93" s="79"/>
      <c r="BD93" s="80"/>
      <c r="BE93" s="34"/>
    </row>
    <row r="94" spans="1:91" s="6" customFormat="1" ht="32.450000000000003" customHeight="1">
      <c r="B94" s="81"/>
      <c r="C94" s="82" t="s">
        <v>78</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288">
        <f>ROUND(SUM(AG95:AG97),2)</f>
        <v>0</v>
      </c>
      <c r="AH94" s="288"/>
      <c r="AI94" s="288"/>
      <c r="AJ94" s="288"/>
      <c r="AK94" s="288"/>
      <c r="AL94" s="288"/>
      <c r="AM94" s="288"/>
      <c r="AN94" s="289">
        <f>SUM(AG94,AT94)</f>
        <v>0</v>
      </c>
      <c r="AO94" s="289"/>
      <c r="AP94" s="289"/>
      <c r="AQ94" s="85" t="s">
        <v>1</v>
      </c>
      <c r="AR94" s="86"/>
      <c r="AS94" s="87">
        <f>ROUND(SUM(AS95:AS97),2)</f>
        <v>0</v>
      </c>
      <c r="AT94" s="88">
        <f>ROUND(SUM(AV94:AW94),2)</f>
        <v>0</v>
      </c>
      <c r="AU94" s="89">
        <f>ROUND(SUM(AU95:AU97),5)</f>
        <v>0</v>
      </c>
      <c r="AV94" s="88">
        <f>ROUND(AZ94*L32,2)</f>
        <v>0</v>
      </c>
      <c r="AW94" s="88">
        <f>ROUND(BA94*L33,2)</f>
        <v>0</v>
      </c>
      <c r="AX94" s="88">
        <f>ROUND(BB94*L32,2)</f>
        <v>0</v>
      </c>
      <c r="AY94" s="88">
        <f>ROUND(BC94*L33,2)</f>
        <v>0</v>
      </c>
      <c r="AZ94" s="88">
        <f>ROUND(SUM(AZ95:AZ97),2)</f>
        <v>0</v>
      </c>
      <c r="BA94" s="88">
        <f>ROUND(SUM(BA95:BA97),2)</f>
        <v>0</v>
      </c>
      <c r="BB94" s="88">
        <f>ROUND(SUM(BB95:BB97),2)</f>
        <v>0</v>
      </c>
      <c r="BC94" s="88">
        <f>ROUND(SUM(BC95:BC97),2)</f>
        <v>0</v>
      </c>
      <c r="BD94" s="90">
        <f>ROUND(SUM(BD95:BD97),2)</f>
        <v>0</v>
      </c>
      <c r="BS94" s="91" t="s">
        <v>79</v>
      </c>
      <c r="BT94" s="91" t="s">
        <v>80</v>
      </c>
      <c r="BU94" s="92" t="s">
        <v>81</v>
      </c>
      <c r="BV94" s="91" t="s">
        <v>82</v>
      </c>
      <c r="BW94" s="91" t="s">
        <v>5</v>
      </c>
      <c r="BX94" s="91" t="s">
        <v>83</v>
      </c>
      <c r="CL94" s="91" t="s">
        <v>1</v>
      </c>
    </row>
    <row r="95" spans="1:91" s="7" customFormat="1" ht="16.5" customHeight="1">
      <c r="A95" s="93" t="s">
        <v>84</v>
      </c>
      <c r="B95" s="94"/>
      <c r="C95" s="95"/>
      <c r="D95" s="283" t="s">
        <v>85</v>
      </c>
      <c r="E95" s="283"/>
      <c r="F95" s="283"/>
      <c r="G95" s="283"/>
      <c r="H95" s="283"/>
      <c r="I95" s="96"/>
      <c r="J95" s="283" t="s">
        <v>86</v>
      </c>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1">
        <f>'SO 100 - Chodník'!J32</f>
        <v>0</v>
      </c>
      <c r="AH95" s="282"/>
      <c r="AI95" s="282"/>
      <c r="AJ95" s="282"/>
      <c r="AK95" s="282"/>
      <c r="AL95" s="282"/>
      <c r="AM95" s="282"/>
      <c r="AN95" s="281">
        <f>SUM(AG95,AT95)</f>
        <v>0</v>
      </c>
      <c r="AO95" s="282"/>
      <c r="AP95" s="282"/>
      <c r="AQ95" s="97" t="s">
        <v>87</v>
      </c>
      <c r="AR95" s="98"/>
      <c r="AS95" s="99">
        <v>0</v>
      </c>
      <c r="AT95" s="100">
        <f>ROUND(SUM(AV95:AW95),2)</f>
        <v>0</v>
      </c>
      <c r="AU95" s="101">
        <f>'SO 100 - Chodník'!P135</f>
        <v>0</v>
      </c>
      <c r="AV95" s="100">
        <f>'SO 100 - Chodník'!J35</f>
        <v>0</v>
      </c>
      <c r="AW95" s="100">
        <f>'SO 100 - Chodník'!J36</f>
        <v>0</v>
      </c>
      <c r="AX95" s="100">
        <f>'SO 100 - Chodník'!J37</f>
        <v>0</v>
      </c>
      <c r="AY95" s="100">
        <f>'SO 100 - Chodník'!J38</f>
        <v>0</v>
      </c>
      <c r="AZ95" s="100">
        <f>'SO 100 - Chodník'!F35</f>
        <v>0</v>
      </c>
      <c r="BA95" s="100">
        <f>'SO 100 - Chodník'!F36</f>
        <v>0</v>
      </c>
      <c r="BB95" s="100">
        <f>'SO 100 - Chodník'!F37</f>
        <v>0</v>
      </c>
      <c r="BC95" s="100">
        <f>'SO 100 - Chodník'!F38</f>
        <v>0</v>
      </c>
      <c r="BD95" s="102">
        <f>'SO 100 - Chodník'!F39</f>
        <v>0</v>
      </c>
      <c r="BT95" s="103" t="s">
        <v>88</v>
      </c>
      <c r="BV95" s="103" t="s">
        <v>82</v>
      </c>
      <c r="BW95" s="103" t="s">
        <v>89</v>
      </c>
      <c r="BX95" s="103" t="s">
        <v>5</v>
      </c>
      <c r="CL95" s="103" t="s">
        <v>1</v>
      </c>
      <c r="CM95" s="103" t="s">
        <v>90</v>
      </c>
    </row>
    <row r="96" spans="1:91" s="7" customFormat="1" ht="16.5" customHeight="1">
      <c r="A96" s="93" t="s">
        <v>84</v>
      </c>
      <c r="B96" s="94"/>
      <c r="C96" s="95"/>
      <c r="D96" s="283" t="s">
        <v>91</v>
      </c>
      <c r="E96" s="283"/>
      <c r="F96" s="283"/>
      <c r="G96" s="283"/>
      <c r="H96" s="283"/>
      <c r="I96" s="96"/>
      <c r="J96" s="283" t="s">
        <v>92</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1">
        <f>'SO 401 - VO'!J32</f>
        <v>0</v>
      </c>
      <c r="AH96" s="282"/>
      <c r="AI96" s="282"/>
      <c r="AJ96" s="282"/>
      <c r="AK96" s="282"/>
      <c r="AL96" s="282"/>
      <c r="AM96" s="282"/>
      <c r="AN96" s="281">
        <f>SUM(AG96,AT96)</f>
        <v>0</v>
      </c>
      <c r="AO96" s="282"/>
      <c r="AP96" s="282"/>
      <c r="AQ96" s="97" t="s">
        <v>87</v>
      </c>
      <c r="AR96" s="98"/>
      <c r="AS96" s="99">
        <v>0</v>
      </c>
      <c r="AT96" s="100">
        <f>ROUND(SUM(AV96:AW96),2)</f>
        <v>0</v>
      </c>
      <c r="AU96" s="101">
        <f>'SO 401 - VO'!P138</f>
        <v>0</v>
      </c>
      <c r="AV96" s="100">
        <f>'SO 401 - VO'!J35</f>
        <v>0</v>
      </c>
      <c r="AW96" s="100">
        <f>'SO 401 - VO'!J36</f>
        <v>0</v>
      </c>
      <c r="AX96" s="100">
        <f>'SO 401 - VO'!J37</f>
        <v>0</v>
      </c>
      <c r="AY96" s="100">
        <f>'SO 401 - VO'!J38</f>
        <v>0</v>
      </c>
      <c r="AZ96" s="100">
        <f>'SO 401 - VO'!F35</f>
        <v>0</v>
      </c>
      <c r="BA96" s="100">
        <f>'SO 401 - VO'!F36</f>
        <v>0</v>
      </c>
      <c r="BB96" s="100">
        <f>'SO 401 - VO'!F37</f>
        <v>0</v>
      </c>
      <c r="BC96" s="100">
        <f>'SO 401 - VO'!F38</f>
        <v>0</v>
      </c>
      <c r="BD96" s="102">
        <f>'SO 401 - VO'!F39</f>
        <v>0</v>
      </c>
      <c r="BT96" s="103" t="s">
        <v>88</v>
      </c>
      <c r="BV96" s="103" t="s">
        <v>82</v>
      </c>
      <c r="BW96" s="103" t="s">
        <v>93</v>
      </c>
      <c r="BX96" s="103" t="s">
        <v>5</v>
      </c>
      <c r="CL96" s="103" t="s">
        <v>1</v>
      </c>
      <c r="CM96" s="103" t="s">
        <v>90</v>
      </c>
    </row>
    <row r="97" spans="1:91" s="7" customFormat="1" ht="16.5" customHeight="1">
      <c r="A97" s="93" t="s">
        <v>84</v>
      </c>
      <c r="B97" s="94"/>
      <c r="C97" s="95"/>
      <c r="D97" s="283" t="s">
        <v>94</v>
      </c>
      <c r="E97" s="283"/>
      <c r="F97" s="283"/>
      <c r="G97" s="283"/>
      <c r="H97" s="283"/>
      <c r="I97" s="96"/>
      <c r="J97" s="283" t="s">
        <v>95</v>
      </c>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1">
        <f>'SO 900 - VRN'!J32</f>
        <v>0</v>
      </c>
      <c r="AH97" s="282"/>
      <c r="AI97" s="282"/>
      <c r="AJ97" s="282"/>
      <c r="AK97" s="282"/>
      <c r="AL97" s="282"/>
      <c r="AM97" s="282"/>
      <c r="AN97" s="281">
        <f>SUM(AG97,AT97)</f>
        <v>0</v>
      </c>
      <c r="AO97" s="282"/>
      <c r="AP97" s="282"/>
      <c r="AQ97" s="97" t="s">
        <v>87</v>
      </c>
      <c r="AR97" s="98"/>
      <c r="AS97" s="104">
        <v>0</v>
      </c>
      <c r="AT97" s="105">
        <f>ROUND(SUM(AV97:AW97),2)</f>
        <v>0</v>
      </c>
      <c r="AU97" s="106">
        <f>'SO 900 - VRN'!P133</f>
        <v>0</v>
      </c>
      <c r="AV97" s="105">
        <f>'SO 900 - VRN'!J35</f>
        <v>0</v>
      </c>
      <c r="AW97" s="105">
        <f>'SO 900 - VRN'!J36</f>
        <v>0</v>
      </c>
      <c r="AX97" s="105">
        <f>'SO 900 - VRN'!J37</f>
        <v>0</v>
      </c>
      <c r="AY97" s="105">
        <f>'SO 900 - VRN'!J38</f>
        <v>0</v>
      </c>
      <c r="AZ97" s="105">
        <f>'SO 900 - VRN'!F35</f>
        <v>0</v>
      </c>
      <c r="BA97" s="105">
        <f>'SO 900 - VRN'!F36</f>
        <v>0</v>
      </c>
      <c r="BB97" s="105">
        <f>'SO 900 - VRN'!F37</f>
        <v>0</v>
      </c>
      <c r="BC97" s="105">
        <f>'SO 900 - VRN'!F38</f>
        <v>0</v>
      </c>
      <c r="BD97" s="107">
        <f>'SO 900 - VRN'!F39</f>
        <v>0</v>
      </c>
      <c r="BT97" s="103" t="s">
        <v>88</v>
      </c>
      <c r="BV97" s="103" t="s">
        <v>82</v>
      </c>
      <c r="BW97" s="103" t="s">
        <v>96</v>
      </c>
      <c r="BX97" s="103" t="s">
        <v>5</v>
      </c>
      <c r="CL97" s="103" t="s">
        <v>1</v>
      </c>
      <c r="CM97" s="103" t="s">
        <v>90</v>
      </c>
    </row>
    <row r="98" spans="1:91" ht="11.25">
      <c r="B98" s="20"/>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19"/>
    </row>
    <row r="99" spans="1:91" s="2" customFormat="1" ht="30" customHeight="1">
      <c r="A99" s="34"/>
      <c r="B99" s="35"/>
      <c r="C99" s="82" t="s">
        <v>97</v>
      </c>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289">
        <f>ROUND(SUM(AG100:AG103), 2)</f>
        <v>0</v>
      </c>
      <c r="AH99" s="289"/>
      <c r="AI99" s="289"/>
      <c r="AJ99" s="289"/>
      <c r="AK99" s="289"/>
      <c r="AL99" s="289"/>
      <c r="AM99" s="289"/>
      <c r="AN99" s="289">
        <f>ROUND(SUM(AN100:AN103), 2)</f>
        <v>0</v>
      </c>
      <c r="AO99" s="289"/>
      <c r="AP99" s="289"/>
      <c r="AQ99" s="108"/>
      <c r="AR99" s="37"/>
      <c r="AS99" s="75" t="s">
        <v>98</v>
      </c>
      <c r="AT99" s="76" t="s">
        <v>99</v>
      </c>
      <c r="AU99" s="76" t="s">
        <v>44</v>
      </c>
      <c r="AV99" s="77" t="s">
        <v>67</v>
      </c>
      <c r="AW99" s="34"/>
      <c r="AX99" s="34"/>
      <c r="AY99" s="34"/>
      <c r="AZ99" s="34"/>
      <c r="BA99" s="34"/>
      <c r="BB99" s="34"/>
      <c r="BC99" s="34"/>
      <c r="BD99" s="34"/>
      <c r="BE99" s="34"/>
    </row>
    <row r="100" spans="1:91" s="2" customFormat="1" ht="19.899999999999999" customHeight="1">
      <c r="A100" s="34"/>
      <c r="B100" s="35"/>
      <c r="C100" s="36"/>
      <c r="D100" s="284" t="s">
        <v>100</v>
      </c>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36"/>
      <c r="AD100" s="36"/>
      <c r="AE100" s="36"/>
      <c r="AF100" s="36"/>
      <c r="AG100" s="285">
        <f>ROUND(AG94 * AS100, 2)</f>
        <v>0</v>
      </c>
      <c r="AH100" s="286"/>
      <c r="AI100" s="286"/>
      <c r="AJ100" s="286"/>
      <c r="AK100" s="286"/>
      <c r="AL100" s="286"/>
      <c r="AM100" s="286"/>
      <c r="AN100" s="286">
        <f>ROUND(AG100 + AV100, 2)</f>
        <v>0</v>
      </c>
      <c r="AO100" s="286"/>
      <c r="AP100" s="286"/>
      <c r="AQ100" s="36"/>
      <c r="AR100" s="37"/>
      <c r="AS100" s="111">
        <v>0</v>
      </c>
      <c r="AT100" s="112" t="s">
        <v>101</v>
      </c>
      <c r="AU100" s="112" t="s">
        <v>45</v>
      </c>
      <c r="AV100" s="113">
        <f>ROUND(IF(AU100="základní",AG100*L32,IF(AU100="snížená",AG100*L33,0)), 2)</f>
        <v>0</v>
      </c>
      <c r="AW100" s="34"/>
      <c r="AX100" s="34"/>
      <c r="AY100" s="34"/>
      <c r="AZ100" s="34"/>
      <c r="BA100" s="34"/>
      <c r="BB100" s="34"/>
      <c r="BC100" s="34"/>
      <c r="BD100" s="34"/>
      <c r="BE100" s="34"/>
      <c r="BV100" s="16" t="s">
        <v>102</v>
      </c>
      <c r="BY100" s="114">
        <f>IF(AU100="základní",AV100,0)</f>
        <v>0</v>
      </c>
      <c r="BZ100" s="114">
        <f>IF(AU100="snížená",AV100,0)</f>
        <v>0</v>
      </c>
      <c r="CA100" s="114">
        <v>0</v>
      </c>
      <c r="CB100" s="114">
        <v>0</v>
      </c>
      <c r="CC100" s="114">
        <v>0</v>
      </c>
      <c r="CD100" s="114">
        <f>IF(AU100="základní",AG100,0)</f>
        <v>0</v>
      </c>
      <c r="CE100" s="114">
        <f>IF(AU100="snížená",AG100,0)</f>
        <v>0</v>
      </c>
      <c r="CF100" s="114">
        <f>IF(AU100="zákl. přenesená",AG100,0)</f>
        <v>0</v>
      </c>
      <c r="CG100" s="114">
        <f>IF(AU100="sníž. přenesená",AG100,0)</f>
        <v>0</v>
      </c>
      <c r="CH100" s="114">
        <f>IF(AU100="nulová",AG100,0)</f>
        <v>0</v>
      </c>
      <c r="CI100" s="16">
        <f>IF(AU100="základní",1,IF(AU100="snížená",2,IF(AU100="zákl. přenesená",4,IF(AU100="sníž. přenesená",5,3))))</f>
        <v>1</v>
      </c>
      <c r="CJ100" s="16">
        <f>IF(AT100="stavební čast",1,IF(AT100="investiční čast",2,3))</f>
        <v>1</v>
      </c>
      <c r="CK100" s="16" t="str">
        <f>IF(D100="Vyplň vlastní","","x")</f>
        <v>x</v>
      </c>
    </row>
    <row r="101" spans="1:91" s="2" customFormat="1" ht="19.899999999999999" customHeight="1">
      <c r="A101" s="34"/>
      <c r="B101" s="35"/>
      <c r="C101" s="36"/>
      <c r="D101" s="287" t="s">
        <v>103</v>
      </c>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36"/>
      <c r="AD101" s="36"/>
      <c r="AE101" s="36"/>
      <c r="AF101" s="36"/>
      <c r="AG101" s="285">
        <f>ROUND(AG94 * AS101, 2)</f>
        <v>0</v>
      </c>
      <c r="AH101" s="286"/>
      <c r="AI101" s="286"/>
      <c r="AJ101" s="286"/>
      <c r="AK101" s="286"/>
      <c r="AL101" s="286"/>
      <c r="AM101" s="286"/>
      <c r="AN101" s="286">
        <f>ROUND(AG101 + AV101, 2)</f>
        <v>0</v>
      </c>
      <c r="AO101" s="286"/>
      <c r="AP101" s="286"/>
      <c r="AQ101" s="36"/>
      <c r="AR101" s="37"/>
      <c r="AS101" s="111">
        <v>0</v>
      </c>
      <c r="AT101" s="112" t="s">
        <v>101</v>
      </c>
      <c r="AU101" s="112" t="s">
        <v>45</v>
      </c>
      <c r="AV101" s="113">
        <f>ROUND(IF(AU101="základní",AG101*L32,IF(AU101="snížená",AG101*L33,0)), 2)</f>
        <v>0</v>
      </c>
      <c r="AW101" s="34"/>
      <c r="AX101" s="34"/>
      <c r="AY101" s="34"/>
      <c r="AZ101" s="34"/>
      <c r="BA101" s="34"/>
      <c r="BB101" s="34"/>
      <c r="BC101" s="34"/>
      <c r="BD101" s="34"/>
      <c r="BE101" s="34"/>
      <c r="BV101" s="16" t="s">
        <v>104</v>
      </c>
      <c r="BY101" s="114">
        <f>IF(AU101="základní",AV101,0)</f>
        <v>0</v>
      </c>
      <c r="BZ101" s="114">
        <f>IF(AU101="snížená",AV101,0)</f>
        <v>0</v>
      </c>
      <c r="CA101" s="114">
        <v>0</v>
      </c>
      <c r="CB101" s="114">
        <v>0</v>
      </c>
      <c r="CC101" s="114">
        <v>0</v>
      </c>
      <c r="CD101" s="114">
        <f>IF(AU101="základní",AG101,0)</f>
        <v>0</v>
      </c>
      <c r="CE101" s="114">
        <f>IF(AU101="snížená",AG101,0)</f>
        <v>0</v>
      </c>
      <c r="CF101" s="114">
        <f>IF(AU101="zákl. přenesená",AG101,0)</f>
        <v>0</v>
      </c>
      <c r="CG101" s="114">
        <f>IF(AU101="sníž. přenesená",AG101,0)</f>
        <v>0</v>
      </c>
      <c r="CH101" s="114">
        <f>IF(AU101="nulová",AG101,0)</f>
        <v>0</v>
      </c>
      <c r="CI101" s="16">
        <f>IF(AU101="základní",1,IF(AU101="snížená",2,IF(AU101="zákl. přenesená",4,IF(AU101="sníž. přenesená",5,3))))</f>
        <v>1</v>
      </c>
      <c r="CJ101" s="16">
        <f>IF(AT101="stavební čast",1,IF(AT101="investiční čast",2,3))</f>
        <v>1</v>
      </c>
      <c r="CK101" s="16" t="str">
        <f>IF(D101="Vyplň vlastní","","x")</f>
        <v/>
      </c>
    </row>
    <row r="102" spans="1:91" s="2" customFormat="1" ht="19.899999999999999" customHeight="1">
      <c r="A102" s="34"/>
      <c r="B102" s="35"/>
      <c r="C102" s="36"/>
      <c r="D102" s="287" t="s">
        <v>103</v>
      </c>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36"/>
      <c r="AD102" s="36"/>
      <c r="AE102" s="36"/>
      <c r="AF102" s="36"/>
      <c r="AG102" s="285">
        <f>ROUND(AG94 * AS102, 2)</f>
        <v>0</v>
      </c>
      <c r="AH102" s="286"/>
      <c r="AI102" s="286"/>
      <c r="AJ102" s="286"/>
      <c r="AK102" s="286"/>
      <c r="AL102" s="286"/>
      <c r="AM102" s="286"/>
      <c r="AN102" s="286">
        <f>ROUND(AG102 + AV102, 2)</f>
        <v>0</v>
      </c>
      <c r="AO102" s="286"/>
      <c r="AP102" s="286"/>
      <c r="AQ102" s="36"/>
      <c r="AR102" s="37"/>
      <c r="AS102" s="111">
        <v>0</v>
      </c>
      <c r="AT102" s="112" t="s">
        <v>101</v>
      </c>
      <c r="AU102" s="112" t="s">
        <v>45</v>
      </c>
      <c r="AV102" s="113">
        <f>ROUND(IF(AU102="základní",AG102*L32,IF(AU102="snížená",AG102*L33,0)), 2)</f>
        <v>0</v>
      </c>
      <c r="AW102" s="34"/>
      <c r="AX102" s="34"/>
      <c r="AY102" s="34"/>
      <c r="AZ102" s="34"/>
      <c r="BA102" s="34"/>
      <c r="BB102" s="34"/>
      <c r="BC102" s="34"/>
      <c r="BD102" s="34"/>
      <c r="BE102" s="34"/>
      <c r="BV102" s="16" t="s">
        <v>104</v>
      </c>
      <c r="BY102" s="114">
        <f>IF(AU102="základní",AV102,0)</f>
        <v>0</v>
      </c>
      <c r="BZ102" s="114">
        <f>IF(AU102="snížená",AV102,0)</f>
        <v>0</v>
      </c>
      <c r="CA102" s="114">
        <v>0</v>
      </c>
      <c r="CB102" s="114">
        <v>0</v>
      </c>
      <c r="CC102" s="114">
        <v>0</v>
      </c>
      <c r="CD102" s="114">
        <f>IF(AU102="základní",AG102,0)</f>
        <v>0</v>
      </c>
      <c r="CE102" s="114">
        <f>IF(AU102="snížená",AG102,0)</f>
        <v>0</v>
      </c>
      <c r="CF102" s="114">
        <f>IF(AU102="zákl. přenesená",AG102,0)</f>
        <v>0</v>
      </c>
      <c r="CG102" s="114">
        <f>IF(AU102="sníž. přenesená",AG102,0)</f>
        <v>0</v>
      </c>
      <c r="CH102" s="114">
        <f>IF(AU102="nulová",AG102,0)</f>
        <v>0</v>
      </c>
      <c r="CI102" s="16">
        <f>IF(AU102="základní",1,IF(AU102="snížená",2,IF(AU102="zákl. přenesená",4,IF(AU102="sníž. přenesená",5,3))))</f>
        <v>1</v>
      </c>
      <c r="CJ102" s="16">
        <f>IF(AT102="stavební čast",1,IF(AT102="investiční čast",2,3))</f>
        <v>1</v>
      </c>
      <c r="CK102" s="16" t="str">
        <f>IF(D102="Vyplň vlastní","","x")</f>
        <v/>
      </c>
    </row>
    <row r="103" spans="1:91" s="2" customFormat="1" ht="19.899999999999999" customHeight="1">
      <c r="A103" s="34"/>
      <c r="B103" s="35"/>
      <c r="C103" s="36"/>
      <c r="D103" s="287" t="s">
        <v>103</v>
      </c>
      <c r="E103" s="284"/>
      <c r="F103" s="284"/>
      <c r="G103" s="284"/>
      <c r="H103" s="284"/>
      <c r="I103" s="284"/>
      <c r="J103" s="284"/>
      <c r="K103" s="284"/>
      <c r="L103" s="284"/>
      <c r="M103" s="284"/>
      <c r="N103" s="284"/>
      <c r="O103" s="284"/>
      <c r="P103" s="284"/>
      <c r="Q103" s="284"/>
      <c r="R103" s="284"/>
      <c r="S103" s="284"/>
      <c r="T103" s="284"/>
      <c r="U103" s="284"/>
      <c r="V103" s="284"/>
      <c r="W103" s="284"/>
      <c r="X103" s="284"/>
      <c r="Y103" s="284"/>
      <c r="Z103" s="284"/>
      <c r="AA103" s="284"/>
      <c r="AB103" s="284"/>
      <c r="AC103" s="36"/>
      <c r="AD103" s="36"/>
      <c r="AE103" s="36"/>
      <c r="AF103" s="36"/>
      <c r="AG103" s="285">
        <f>ROUND(AG94 * AS103, 2)</f>
        <v>0</v>
      </c>
      <c r="AH103" s="286"/>
      <c r="AI103" s="286"/>
      <c r="AJ103" s="286"/>
      <c r="AK103" s="286"/>
      <c r="AL103" s="286"/>
      <c r="AM103" s="286"/>
      <c r="AN103" s="286">
        <f>ROUND(AG103 + AV103, 2)</f>
        <v>0</v>
      </c>
      <c r="AO103" s="286"/>
      <c r="AP103" s="286"/>
      <c r="AQ103" s="36"/>
      <c r="AR103" s="37"/>
      <c r="AS103" s="115">
        <v>0</v>
      </c>
      <c r="AT103" s="116" t="s">
        <v>101</v>
      </c>
      <c r="AU103" s="116" t="s">
        <v>45</v>
      </c>
      <c r="AV103" s="117">
        <f>ROUND(IF(AU103="základní",AG103*L32,IF(AU103="snížená",AG103*L33,0)), 2)</f>
        <v>0</v>
      </c>
      <c r="AW103" s="34"/>
      <c r="AX103" s="34"/>
      <c r="AY103" s="34"/>
      <c r="AZ103" s="34"/>
      <c r="BA103" s="34"/>
      <c r="BB103" s="34"/>
      <c r="BC103" s="34"/>
      <c r="BD103" s="34"/>
      <c r="BE103" s="34"/>
      <c r="BV103" s="16" t="s">
        <v>104</v>
      </c>
      <c r="BY103" s="114">
        <f>IF(AU103="základní",AV103,0)</f>
        <v>0</v>
      </c>
      <c r="BZ103" s="114">
        <f>IF(AU103="snížená",AV103,0)</f>
        <v>0</v>
      </c>
      <c r="CA103" s="114">
        <v>0</v>
      </c>
      <c r="CB103" s="114">
        <v>0</v>
      </c>
      <c r="CC103" s="114">
        <v>0</v>
      </c>
      <c r="CD103" s="114">
        <f>IF(AU103="základní",AG103,0)</f>
        <v>0</v>
      </c>
      <c r="CE103" s="114">
        <f>IF(AU103="snížená",AG103,0)</f>
        <v>0</v>
      </c>
      <c r="CF103" s="114">
        <f>IF(AU103="zákl. přenesená",AG103,0)</f>
        <v>0</v>
      </c>
      <c r="CG103" s="114">
        <f>IF(AU103="sníž. přenesená",AG103,0)</f>
        <v>0</v>
      </c>
      <c r="CH103" s="114">
        <f>IF(AU103="nulová",AG103,0)</f>
        <v>0</v>
      </c>
      <c r="CI103" s="16">
        <f>IF(AU103="základní",1,IF(AU103="snížená",2,IF(AU103="zákl. přenesená",4,IF(AU103="sníž. přenesená",5,3))))</f>
        <v>1</v>
      </c>
      <c r="CJ103" s="16">
        <f>IF(AT103="stavební čast",1,IF(AT103="investiční čast",2,3))</f>
        <v>1</v>
      </c>
      <c r="CK103" s="16" t="str">
        <f>IF(D103="Vyplň vlastní","","x")</f>
        <v/>
      </c>
    </row>
    <row r="104" spans="1:91" s="2" customFormat="1" ht="10.9" customHeight="1">
      <c r="A104" s="34"/>
      <c r="B104" s="35"/>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7"/>
      <c r="AS104" s="34"/>
      <c r="AT104" s="34"/>
      <c r="AU104" s="34"/>
      <c r="AV104" s="34"/>
      <c r="AW104" s="34"/>
      <c r="AX104" s="34"/>
      <c r="AY104" s="34"/>
      <c r="AZ104" s="34"/>
      <c r="BA104" s="34"/>
      <c r="BB104" s="34"/>
      <c r="BC104" s="34"/>
      <c r="BD104" s="34"/>
      <c r="BE104" s="34"/>
    </row>
    <row r="105" spans="1:91" s="2" customFormat="1" ht="30" customHeight="1">
      <c r="A105" s="34"/>
      <c r="B105" s="35"/>
      <c r="C105" s="118" t="s">
        <v>105</v>
      </c>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290">
        <f>ROUND(AG94 + AG99, 2)</f>
        <v>0</v>
      </c>
      <c r="AH105" s="290"/>
      <c r="AI105" s="290"/>
      <c r="AJ105" s="290"/>
      <c r="AK105" s="290"/>
      <c r="AL105" s="290"/>
      <c r="AM105" s="290"/>
      <c r="AN105" s="290">
        <f>ROUND(AN94 + AN99, 2)</f>
        <v>0</v>
      </c>
      <c r="AO105" s="290"/>
      <c r="AP105" s="290"/>
      <c r="AQ105" s="119"/>
      <c r="AR105" s="37"/>
      <c r="AS105" s="34"/>
      <c r="AT105" s="34"/>
      <c r="AU105" s="34"/>
      <c r="AV105" s="34"/>
      <c r="AW105" s="34"/>
      <c r="AX105" s="34"/>
      <c r="AY105" s="34"/>
      <c r="AZ105" s="34"/>
      <c r="BA105" s="34"/>
      <c r="BB105" s="34"/>
      <c r="BC105" s="34"/>
      <c r="BD105" s="34"/>
      <c r="BE105" s="34"/>
    </row>
    <row r="106" spans="1:91" s="2" customFormat="1" ht="6.95" customHeight="1">
      <c r="A106" s="34"/>
      <c r="B106" s="5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37"/>
      <c r="AS106" s="34"/>
      <c r="AT106" s="34"/>
      <c r="AU106" s="34"/>
      <c r="AV106" s="34"/>
      <c r="AW106" s="34"/>
      <c r="AX106" s="34"/>
      <c r="AY106" s="34"/>
      <c r="AZ106" s="34"/>
      <c r="BA106" s="34"/>
      <c r="BB106" s="34"/>
      <c r="BC106" s="34"/>
      <c r="BD106" s="34"/>
      <c r="BE106" s="34"/>
    </row>
  </sheetData>
  <sheetProtection algorithmName="SHA-512" hashValue="7rJsUv6v4X/2yScvOIpggte18nx2IyVqHPhbQDihn/pEGMan7WlfQ3mUh0hEbDk9rw4PgiWbhItXL8r/uSkQ8w==" saltValue="hAF7/OsUgBzcXatxtix7MeaX1T8MhdwH0z4parJrlieMgARtJGX2p3ClVQiqnrxH6+udomkmWZ7EAuYruRse1w==" spinCount="100000" sheet="1" objects="1" scenarios="1" formatColumns="0" formatRows="0"/>
  <mergeCells count="68">
    <mergeCell ref="AR2:BE2"/>
    <mergeCell ref="AK36:AO36"/>
    <mergeCell ref="W36:AE36"/>
    <mergeCell ref="L36:P36"/>
    <mergeCell ref="AK38:AO38"/>
    <mergeCell ref="X38:AB38"/>
    <mergeCell ref="AK34:AO34"/>
    <mergeCell ref="L34:P34"/>
    <mergeCell ref="W34:AE34"/>
    <mergeCell ref="W35:AE35"/>
    <mergeCell ref="L35:P35"/>
    <mergeCell ref="AK35:AO35"/>
    <mergeCell ref="L32:P32"/>
    <mergeCell ref="W32:AE32"/>
    <mergeCell ref="W33:AE33"/>
    <mergeCell ref="AK33:AO33"/>
    <mergeCell ref="L33:P33"/>
    <mergeCell ref="AG99:AM99"/>
    <mergeCell ref="AN99:AP99"/>
    <mergeCell ref="AG105:AM105"/>
    <mergeCell ref="AN105:AP105"/>
    <mergeCell ref="BE5:BE34"/>
    <mergeCell ref="K5:AO5"/>
    <mergeCell ref="K6:AO6"/>
    <mergeCell ref="E14:AJ14"/>
    <mergeCell ref="E23:AN23"/>
    <mergeCell ref="AK26:AO26"/>
    <mergeCell ref="AK27:AO27"/>
    <mergeCell ref="AK29:AO29"/>
    <mergeCell ref="AK31:AO31"/>
    <mergeCell ref="W31:AE31"/>
    <mergeCell ref="L31:P31"/>
    <mergeCell ref="AK32:AO32"/>
    <mergeCell ref="D102:AB102"/>
    <mergeCell ref="AG102:AM102"/>
    <mergeCell ref="AN102:AP102"/>
    <mergeCell ref="D103:AB103"/>
    <mergeCell ref="AG103:AM103"/>
    <mergeCell ref="AN103:AP103"/>
    <mergeCell ref="D100:AB100"/>
    <mergeCell ref="AG100:AM100"/>
    <mergeCell ref="AN100:AP100"/>
    <mergeCell ref="D101:AB101"/>
    <mergeCell ref="AG101:AM101"/>
    <mergeCell ref="AN101:AP101"/>
    <mergeCell ref="J96:AF96"/>
    <mergeCell ref="AG96:AM96"/>
    <mergeCell ref="AN96:AP96"/>
    <mergeCell ref="D96:H96"/>
    <mergeCell ref="AG97:AM97"/>
    <mergeCell ref="D97:H97"/>
    <mergeCell ref="J97:AF97"/>
    <mergeCell ref="AN97:AP97"/>
    <mergeCell ref="C92:G92"/>
    <mergeCell ref="AG92:AM92"/>
    <mergeCell ref="AN92:AP92"/>
    <mergeCell ref="I92:AF92"/>
    <mergeCell ref="AN95:AP95"/>
    <mergeCell ref="D95:H95"/>
    <mergeCell ref="J95:AF95"/>
    <mergeCell ref="AG95:AM95"/>
    <mergeCell ref="AG94:AM94"/>
    <mergeCell ref="AN94:AP94"/>
    <mergeCell ref="L85:AO85"/>
    <mergeCell ref="AM87:AN87"/>
    <mergeCell ref="AS89:AT91"/>
    <mergeCell ref="AM89:AP89"/>
    <mergeCell ref="AM90:AP90"/>
  </mergeCells>
  <dataValidations count="2">
    <dataValidation type="list" allowBlank="1" showInputMessage="1" showErrorMessage="1" error="Povoleny jsou hodnoty základní, snížená, zákl. přenesená, sníž. přenesená, nulová." sqref="AU99:AU103">
      <formula1>"základní, snížená, zákl. přenesená, sníž. přenesená, nulová"</formula1>
    </dataValidation>
    <dataValidation type="list" allowBlank="1" showInputMessage="1" showErrorMessage="1" error="Povoleny jsou hodnoty stavební čast, technologická čast, investiční čast." sqref="AT99:AT103">
      <formula1>"stavební čast, technologická čast, investiční čast"</formula1>
    </dataValidation>
  </dataValidations>
  <hyperlinks>
    <hyperlink ref="A95" location="'SO 100 - Chodník'!C2" display="/"/>
    <hyperlink ref="A96" location="'SO 401 - VO'!C2" display="/"/>
    <hyperlink ref="A97" location="'SO 900 - VRN'!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63"/>
  <sheetViews>
    <sheetView showGridLines="0" tabSelected="1" topLeftCell="A307"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11"/>
      <c r="M2" s="311"/>
      <c r="N2" s="311"/>
      <c r="O2" s="311"/>
      <c r="P2" s="311"/>
      <c r="Q2" s="311"/>
      <c r="R2" s="311"/>
      <c r="S2" s="311"/>
      <c r="T2" s="311"/>
      <c r="U2" s="311"/>
      <c r="V2" s="311"/>
      <c r="AT2" s="16" t="s">
        <v>89</v>
      </c>
    </row>
    <row r="3" spans="1:46" s="1" customFormat="1" ht="6.95" customHeight="1">
      <c r="B3" s="121"/>
      <c r="C3" s="122"/>
      <c r="D3" s="122"/>
      <c r="E3" s="122"/>
      <c r="F3" s="122"/>
      <c r="G3" s="122"/>
      <c r="H3" s="122"/>
      <c r="I3" s="122"/>
      <c r="J3" s="122"/>
      <c r="K3" s="122"/>
      <c r="L3" s="19"/>
      <c r="AT3" s="16" t="s">
        <v>90</v>
      </c>
    </row>
    <row r="4" spans="1:46" s="1" customFormat="1" ht="24.95" customHeight="1">
      <c r="B4" s="19"/>
      <c r="D4" s="123" t="s">
        <v>106</v>
      </c>
      <c r="L4" s="19"/>
      <c r="M4" s="124" t="s">
        <v>10</v>
      </c>
      <c r="AT4" s="16" t="s">
        <v>4</v>
      </c>
    </row>
    <row r="5" spans="1:46" s="1" customFormat="1" ht="6.95" customHeight="1">
      <c r="B5" s="19"/>
      <c r="L5" s="19"/>
    </row>
    <row r="6" spans="1:46" s="1" customFormat="1" ht="12" customHeight="1">
      <c r="B6" s="19"/>
      <c r="D6" s="125" t="s">
        <v>16</v>
      </c>
      <c r="L6" s="19"/>
    </row>
    <row r="7" spans="1:46" s="1" customFormat="1" ht="16.5" customHeight="1">
      <c r="B7" s="19"/>
      <c r="E7" s="312" t="str">
        <f>'Rekapitulace stavby'!K6</f>
        <v>Chodník při ulici Družstevní - Bořanovice</v>
      </c>
      <c r="F7" s="313"/>
      <c r="G7" s="313"/>
      <c r="H7" s="313"/>
      <c r="L7" s="19"/>
    </row>
    <row r="8" spans="1:46" s="2" customFormat="1" ht="12" customHeight="1">
      <c r="A8" s="34"/>
      <c r="B8" s="37"/>
      <c r="C8" s="34"/>
      <c r="D8" s="125" t="s">
        <v>107</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7"/>
      <c r="C9" s="34"/>
      <c r="D9" s="34"/>
      <c r="E9" s="314" t="s">
        <v>108</v>
      </c>
      <c r="F9" s="315"/>
      <c r="G9" s="315"/>
      <c r="H9" s="315"/>
      <c r="I9" s="34"/>
      <c r="J9" s="34"/>
      <c r="K9" s="34"/>
      <c r="L9" s="51"/>
      <c r="S9" s="34"/>
      <c r="T9" s="34"/>
      <c r="U9" s="34"/>
      <c r="V9" s="34"/>
      <c r="W9" s="34"/>
      <c r="X9" s="34"/>
      <c r="Y9" s="34"/>
      <c r="Z9" s="34"/>
      <c r="AA9" s="34"/>
      <c r="AB9" s="34"/>
      <c r="AC9" s="34"/>
      <c r="AD9" s="34"/>
      <c r="AE9" s="34"/>
    </row>
    <row r="10" spans="1:46" s="2" customFormat="1" ht="11.25">
      <c r="A10" s="34"/>
      <c r="B10" s="37"/>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7"/>
      <c r="C11" s="34"/>
      <c r="D11" s="125" t="s">
        <v>18</v>
      </c>
      <c r="E11" s="34"/>
      <c r="F11" s="126" t="s">
        <v>1</v>
      </c>
      <c r="G11" s="34"/>
      <c r="H11" s="34"/>
      <c r="I11" s="125" t="s">
        <v>19</v>
      </c>
      <c r="J11" s="126" t="s">
        <v>1</v>
      </c>
      <c r="K11" s="34"/>
      <c r="L11" s="51"/>
      <c r="S11" s="34"/>
      <c r="T11" s="34"/>
      <c r="U11" s="34"/>
      <c r="V11" s="34"/>
      <c r="W11" s="34"/>
      <c r="X11" s="34"/>
      <c r="Y11" s="34"/>
      <c r="Z11" s="34"/>
      <c r="AA11" s="34"/>
      <c r="AB11" s="34"/>
      <c r="AC11" s="34"/>
      <c r="AD11" s="34"/>
      <c r="AE11" s="34"/>
    </row>
    <row r="12" spans="1:46" s="2" customFormat="1" ht="12" customHeight="1">
      <c r="A12" s="34"/>
      <c r="B12" s="37"/>
      <c r="C12" s="34"/>
      <c r="D12" s="125" t="s">
        <v>20</v>
      </c>
      <c r="E12" s="34"/>
      <c r="F12" s="126" t="s">
        <v>21</v>
      </c>
      <c r="G12" s="34"/>
      <c r="H12" s="34"/>
      <c r="I12" s="125" t="s">
        <v>22</v>
      </c>
      <c r="J12" s="127" t="str">
        <f>'Rekapitulace stavby'!AN8</f>
        <v>Vyplň údaj</v>
      </c>
      <c r="K12" s="34"/>
      <c r="L12" s="51"/>
      <c r="S12" s="34"/>
      <c r="T12" s="34"/>
      <c r="U12" s="34"/>
      <c r="V12" s="34"/>
      <c r="W12" s="34"/>
      <c r="X12" s="34"/>
      <c r="Y12" s="34"/>
      <c r="Z12" s="34"/>
      <c r="AA12" s="34"/>
      <c r="AB12" s="34"/>
      <c r="AC12" s="34"/>
      <c r="AD12" s="34"/>
      <c r="AE12" s="34"/>
    </row>
    <row r="13" spans="1:46" s="2" customFormat="1" ht="10.9" customHeight="1">
      <c r="A13" s="34"/>
      <c r="B13" s="37"/>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7"/>
      <c r="C14" s="34"/>
      <c r="D14" s="125" t="s">
        <v>23</v>
      </c>
      <c r="E14" s="34"/>
      <c r="F14" s="34"/>
      <c r="G14" s="34"/>
      <c r="H14" s="34"/>
      <c r="I14" s="125" t="s">
        <v>24</v>
      </c>
      <c r="J14" s="126" t="s">
        <v>25</v>
      </c>
      <c r="K14" s="34"/>
      <c r="L14" s="51"/>
      <c r="S14" s="34"/>
      <c r="T14" s="34"/>
      <c r="U14" s="34"/>
      <c r="V14" s="34"/>
      <c r="W14" s="34"/>
      <c r="X14" s="34"/>
      <c r="Y14" s="34"/>
      <c r="Z14" s="34"/>
      <c r="AA14" s="34"/>
      <c r="AB14" s="34"/>
      <c r="AC14" s="34"/>
      <c r="AD14" s="34"/>
      <c r="AE14" s="34"/>
    </row>
    <row r="15" spans="1:46" s="2" customFormat="1" ht="18" customHeight="1">
      <c r="A15" s="34"/>
      <c r="B15" s="37"/>
      <c r="C15" s="34"/>
      <c r="D15" s="34"/>
      <c r="E15" s="126" t="s">
        <v>26</v>
      </c>
      <c r="F15" s="34"/>
      <c r="G15" s="34"/>
      <c r="H15" s="34"/>
      <c r="I15" s="125" t="s">
        <v>27</v>
      </c>
      <c r="J15" s="126" t="s">
        <v>28</v>
      </c>
      <c r="K15" s="34"/>
      <c r="L15" s="51"/>
      <c r="S15" s="34"/>
      <c r="T15" s="34"/>
      <c r="U15" s="34"/>
      <c r="V15" s="34"/>
      <c r="W15" s="34"/>
      <c r="X15" s="34"/>
      <c r="Y15" s="34"/>
      <c r="Z15" s="34"/>
      <c r="AA15" s="34"/>
      <c r="AB15" s="34"/>
      <c r="AC15" s="34"/>
      <c r="AD15" s="34"/>
      <c r="AE15" s="34"/>
    </row>
    <row r="16" spans="1:46" s="2" customFormat="1" ht="6.95" customHeight="1">
      <c r="A16" s="34"/>
      <c r="B16" s="37"/>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7"/>
      <c r="C17" s="34"/>
      <c r="D17" s="125" t="s">
        <v>29</v>
      </c>
      <c r="E17" s="34"/>
      <c r="F17" s="34"/>
      <c r="G17" s="34"/>
      <c r="H17" s="34"/>
      <c r="I17" s="125" t="s">
        <v>24</v>
      </c>
      <c r="J17" s="29"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7"/>
      <c r="C18" s="34"/>
      <c r="D18" s="34"/>
      <c r="E18" s="316" t="str">
        <f>'Rekapitulace stavby'!E14</f>
        <v>Vyplň údaj</v>
      </c>
      <c r="F18" s="317"/>
      <c r="G18" s="317"/>
      <c r="H18" s="317"/>
      <c r="I18" s="125" t="s">
        <v>27</v>
      </c>
      <c r="J18" s="29"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7"/>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7"/>
      <c r="C20" s="34"/>
      <c r="D20" s="125" t="s">
        <v>31</v>
      </c>
      <c r="E20" s="34"/>
      <c r="F20" s="34"/>
      <c r="G20" s="34"/>
      <c r="H20" s="34"/>
      <c r="I20" s="125" t="s">
        <v>24</v>
      </c>
      <c r="J20" s="126" t="s">
        <v>32</v>
      </c>
      <c r="K20" s="34"/>
      <c r="L20" s="51"/>
      <c r="S20" s="34"/>
      <c r="T20" s="34"/>
      <c r="U20" s="34"/>
      <c r="V20" s="34"/>
      <c r="W20" s="34"/>
      <c r="X20" s="34"/>
      <c r="Y20" s="34"/>
      <c r="Z20" s="34"/>
      <c r="AA20" s="34"/>
      <c r="AB20" s="34"/>
      <c r="AC20" s="34"/>
      <c r="AD20" s="34"/>
      <c r="AE20" s="34"/>
    </row>
    <row r="21" spans="1:31" s="2" customFormat="1" ht="18" customHeight="1">
      <c r="A21" s="34"/>
      <c r="B21" s="37"/>
      <c r="C21" s="34"/>
      <c r="D21" s="34"/>
      <c r="E21" s="126" t="s">
        <v>33</v>
      </c>
      <c r="F21" s="34"/>
      <c r="G21" s="34"/>
      <c r="H21" s="34"/>
      <c r="I21" s="125" t="s">
        <v>27</v>
      </c>
      <c r="J21" s="126" t="s">
        <v>34</v>
      </c>
      <c r="K21" s="34"/>
      <c r="L21" s="51"/>
      <c r="S21" s="34"/>
      <c r="T21" s="34"/>
      <c r="U21" s="34"/>
      <c r="V21" s="34"/>
      <c r="W21" s="34"/>
      <c r="X21" s="34"/>
      <c r="Y21" s="34"/>
      <c r="Z21" s="34"/>
      <c r="AA21" s="34"/>
      <c r="AB21" s="34"/>
      <c r="AC21" s="34"/>
      <c r="AD21" s="34"/>
      <c r="AE21" s="34"/>
    </row>
    <row r="22" spans="1:31" s="2" customFormat="1" ht="6.95" customHeight="1">
      <c r="A22" s="34"/>
      <c r="B22" s="37"/>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7"/>
      <c r="C23" s="34"/>
      <c r="D23" s="125" t="s">
        <v>35</v>
      </c>
      <c r="E23" s="34"/>
      <c r="F23" s="34"/>
      <c r="G23" s="34"/>
      <c r="H23" s="34"/>
      <c r="I23" s="125" t="s">
        <v>24</v>
      </c>
      <c r="J23" s="126" t="s">
        <v>32</v>
      </c>
      <c r="K23" s="34"/>
      <c r="L23" s="51"/>
      <c r="S23" s="34"/>
      <c r="T23" s="34"/>
      <c r="U23" s="34"/>
      <c r="V23" s="34"/>
      <c r="W23" s="34"/>
      <c r="X23" s="34"/>
      <c r="Y23" s="34"/>
      <c r="Z23" s="34"/>
      <c r="AA23" s="34"/>
      <c r="AB23" s="34"/>
      <c r="AC23" s="34"/>
      <c r="AD23" s="34"/>
      <c r="AE23" s="34"/>
    </row>
    <row r="24" spans="1:31" s="2" customFormat="1" ht="18" customHeight="1">
      <c r="A24" s="34"/>
      <c r="B24" s="37"/>
      <c r="C24" s="34"/>
      <c r="D24" s="34"/>
      <c r="E24" s="126" t="s">
        <v>33</v>
      </c>
      <c r="F24" s="34"/>
      <c r="G24" s="34"/>
      <c r="H24" s="34"/>
      <c r="I24" s="125" t="s">
        <v>27</v>
      </c>
      <c r="J24" s="126" t="s">
        <v>34</v>
      </c>
      <c r="K24" s="34"/>
      <c r="L24" s="51"/>
      <c r="S24" s="34"/>
      <c r="T24" s="34"/>
      <c r="U24" s="34"/>
      <c r="V24" s="34"/>
      <c r="W24" s="34"/>
      <c r="X24" s="34"/>
      <c r="Y24" s="34"/>
      <c r="Z24" s="34"/>
      <c r="AA24" s="34"/>
      <c r="AB24" s="34"/>
      <c r="AC24" s="34"/>
      <c r="AD24" s="34"/>
      <c r="AE24" s="34"/>
    </row>
    <row r="25" spans="1:31" s="2" customFormat="1" ht="6.95" customHeight="1">
      <c r="A25" s="34"/>
      <c r="B25" s="37"/>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7"/>
      <c r="C26" s="34"/>
      <c r="D26" s="125" t="s">
        <v>37</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28"/>
      <c r="B27" s="129"/>
      <c r="C27" s="128"/>
      <c r="D27" s="128"/>
      <c r="E27" s="318" t="s">
        <v>1</v>
      </c>
      <c r="F27" s="318"/>
      <c r="G27" s="318"/>
      <c r="H27" s="318"/>
      <c r="I27" s="128"/>
      <c r="J27" s="128"/>
      <c r="K27" s="128"/>
      <c r="L27" s="130"/>
      <c r="S27" s="128"/>
      <c r="T27" s="128"/>
      <c r="U27" s="128"/>
      <c r="V27" s="128"/>
      <c r="W27" s="128"/>
      <c r="X27" s="128"/>
      <c r="Y27" s="128"/>
      <c r="Z27" s="128"/>
      <c r="AA27" s="128"/>
      <c r="AB27" s="128"/>
      <c r="AC27" s="128"/>
      <c r="AD27" s="128"/>
      <c r="AE27" s="128"/>
    </row>
    <row r="28" spans="1:31" s="2" customFormat="1" ht="6.95" customHeight="1">
      <c r="A28" s="34"/>
      <c r="B28" s="37"/>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7"/>
      <c r="C29" s="34"/>
      <c r="D29" s="131"/>
      <c r="E29" s="131"/>
      <c r="F29" s="131"/>
      <c r="G29" s="131"/>
      <c r="H29" s="131"/>
      <c r="I29" s="131"/>
      <c r="J29" s="131"/>
      <c r="K29" s="131"/>
      <c r="L29" s="51"/>
      <c r="S29" s="34"/>
      <c r="T29" s="34"/>
      <c r="U29" s="34"/>
      <c r="V29" s="34"/>
      <c r="W29" s="34"/>
      <c r="X29" s="34"/>
      <c r="Y29" s="34"/>
      <c r="Z29" s="34"/>
      <c r="AA29" s="34"/>
      <c r="AB29" s="34"/>
      <c r="AC29" s="34"/>
      <c r="AD29" s="34"/>
      <c r="AE29" s="34"/>
    </row>
    <row r="30" spans="1:31" s="2" customFormat="1" ht="14.45" customHeight="1">
      <c r="A30" s="34"/>
      <c r="B30" s="37"/>
      <c r="C30" s="34"/>
      <c r="D30" s="126" t="s">
        <v>109</v>
      </c>
      <c r="E30" s="34"/>
      <c r="F30" s="34"/>
      <c r="G30" s="34"/>
      <c r="H30" s="34"/>
      <c r="I30" s="34"/>
      <c r="J30" s="132">
        <f>J96</f>
        <v>0</v>
      </c>
      <c r="K30" s="34"/>
      <c r="L30" s="51"/>
      <c r="S30" s="34"/>
      <c r="T30" s="34"/>
      <c r="U30" s="34"/>
      <c r="V30" s="34"/>
      <c r="W30" s="34"/>
      <c r="X30" s="34"/>
      <c r="Y30" s="34"/>
      <c r="Z30" s="34"/>
      <c r="AA30" s="34"/>
      <c r="AB30" s="34"/>
      <c r="AC30" s="34"/>
      <c r="AD30" s="34"/>
      <c r="AE30" s="34"/>
    </row>
    <row r="31" spans="1:31" s="2" customFormat="1" ht="14.45" customHeight="1">
      <c r="A31" s="34"/>
      <c r="B31" s="37"/>
      <c r="C31" s="34"/>
      <c r="D31" s="133" t="s">
        <v>100</v>
      </c>
      <c r="E31" s="34"/>
      <c r="F31" s="34"/>
      <c r="G31" s="34"/>
      <c r="H31" s="34"/>
      <c r="I31" s="34"/>
      <c r="J31" s="132">
        <f>J108</f>
        <v>0</v>
      </c>
      <c r="K31" s="34"/>
      <c r="L31" s="51"/>
      <c r="S31" s="34"/>
      <c r="T31" s="34"/>
      <c r="U31" s="34"/>
      <c r="V31" s="34"/>
      <c r="W31" s="34"/>
      <c r="X31" s="34"/>
      <c r="Y31" s="34"/>
      <c r="Z31" s="34"/>
      <c r="AA31" s="34"/>
      <c r="AB31" s="34"/>
      <c r="AC31" s="34"/>
      <c r="AD31" s="34"/>
      <c r="AE31" s="34"/>
    </row>
    <row r="32" spans="1:31" s="2" customFormat="1" ht="25.35" customHeight="1">
      <c r="A32" s="34"/>
      <c r="B32" s="37"/>
      <c r="C32" s="34"/>
      <c r="D32" s="134" t="s">
        <v>40</v>
      </c>
      <c r="E32" s="34"/>
      <c r="F32" s="34"/>
      <c r="G32" s="34"/>
      <c r="H32" s="34"/>
      <c r="I32" s="34"/>
      <c r="J32" s="135">
        <f>ROUND(J30 + J31, 2)</f>
        <v>0</v>
      </c>
      <c r="K32" s="34"/>
      <c r="L32" s="51"/>
      <c r="S32" s="34"/>
      <c r="T32" s="34"/>
      <c r="U32" s="34"/>
      <c r="V32" s="34"/>
      <c r="W32" s="34"/>
      <c r="X32" s="34"/>
      <c r="Y32" s="34"/>
      <c r="Z32" s="34"/>
      <c r="AA32" s="34"/>
      <c r="AB32" s="34"/>
      <c r="AC32" s="34"/>
      <c r="AD32" s="34"/>
      <c r="AE32" s="34"/>
    </row>
    <row r="33" spans="1:31" s="2" customFormat="1" ht="6.95" customHeight="1">
      <c r="A33" s="34"/>
      <c r="B33" s="37"/>
      <c r="C33" s="34"/>
      <c r="D33" s="131"/>
      <c r="E33" s="131"/>
      <c r="F33" s="131"/>
      <c r="G33" s="131"/>
      <c r="H33" s="131"/>
      <c r="I33" s="131"/>
      <c r="J33" s="131"/>
      <c r="K33" s="131"/>
      <c r="L33" s="51"/>
      <c r="S33" s="34"/>
      <c r="T33" s="34"/>
      <c r="U33" s="34"/>
      <c r="V33" s="34"/>
      <c r="W33" s="34"/>
      <c r="X33" s="34"/>
      <c r="Y33" s="34"/>
      <c r="Z33" s="34"/>
      <c r="AA33" s="34"/>
      <c r="AB33" s="34"/>
      <c r="AC33" s="34"/>
      <c r="AD33" s="34"/>
      <c r="AE33" s="34"/>
    </row>
    <row r="34" spans="1:31" s="2" customFormat="1" ht="14.45" customHeight="1">
      <c r="A34" s="34"/>
      <c r="B34" s="37"/>
      <c r="C34" s="34"/>
      <c r="D34" s="34"/>
      <c r="E34" s="34"/>
      <c r="F34" s="136" t="s">
        <v>42</v>
      </c>
      <c r="G34" s="34"/>
      <c r="H34" s="34"/>
      <c r="I34" s="136" t="s">
        <v>41</v>
      </c>
      <c r="J34" s="136" t="s">
        <v>43</v>
      </c>
      <c r="K34" s="34"/>
      <c r="L34" s="51"/>
      <c r="S34" s="34"/>
      <c r="T34" s="34"/>
      <c r="U34" s="34"/>
      <c r="V34" s="34"/>
      <c r="W34" s="34"/>
      <c r="X34" s="34"/>
      <c r="Y34" s="34"/>
      <c r="Z34" s="34"/>
      <c r="AA34" s="34"/>
      <c r="AB34" s="34"/>
      <c r="AC34" s="34"/>
      <c r="AD34" s="34"/>
      <c r="AE34" s="34"/>
    </row>
    <row r="35" spans="1:31" s="2" customFormat="1" ht="14.45" customHeight="1">
      <c r="A35" s="34"/>
      <c r="B35" s="37"/>
      <c r="C35" s="34"/>
      <c r="D35" s="137" t="s">
        <v>44</v>
      </c>
      <c r="E35" s="125" t="s">
        <v>45</v>
      </c>
      <c r="F35" s="138">
        <f>ROUND((SUM(BE108:BE115) + SUM(BE135:BE362)),  2)</f>
        <v>0</v>
      </c>
      <c r="G35" s="34"/>
      <c r="H35" s="34"/>
      <c r="I35" s="139">
        <v>0.21</v>
      </c>
      <c r="J35" s="138">
        <f>ROUND(((SUM(BE108:BE115) + SUM(BE135:BE362))*I35),  2)</f>
        <v>0</v>
      </c>
      <c r="K35" s="34"/>
      <c r="L35" s="51"/>
      <c r="S35" s="34"/>
      <c r="T35" s="34"/>
      <c r="U35" s="34"/>
      <c r="V35" s="34"/>
      <c r="W35" s="34"/>
      <c r="X35" s="34"/>
      <c r="Y35" s="34"/>
      <c r="Z35" s="34"/>
      <c r="AA35" s="34"/>
      <c r="AB35" s="34"/>
      <c r="AC35" s="34"/>
      <c r="AD35" s="34"/>
      <c r="AE35" s="34"/>
    </row>
    <row r="36" spans="1:31" s="2" customFormat="1" ht="14.45" customHeight="1">
      <c r="A36" s="34"/>
      <c r="B36" s="37"/>
      <c r="C36" s="34"/>
      <c r="D36" s="34"/>
      <c r="E36" s="125" t="s">
        <v>46</v>
      </c>
      <c r="F36" s="138">
        <f>ROUND((SUM(BF108:BF115) + SUM(BF135:BF362)),  2)</f>
        <v>0</v>
      </c>
      <c r="G36" s="34"/>
      <c r="H36" s="34"/>
      <c r="I36" s="139">
        <v>0.15</v>
      </c>
      <c r="J36" s="138">
        <f>ROUND(((SUM(BF108:BF115) + SUM(BF135:BF362))*I36),  2)</f>
        <v>0</v>
      </c>
      <c r="K36" s="34"/>
      <c r="L36" s="51"/>
      <c r="S36" s="34"/>
      <c r="T36" s="34"/>
      <c r="U36" s="34"/>
      <c r="V36" s="34"/>
      <c r="W36" s="34"/>
      <c r="X36" s="34"/>
      <c r="Y36" s="34"/>
      <c r="Z36" s="34"/>
      <c r="AA36" s="34"/>
      <c r="AB36" s="34"/>
      <c r="AC36" s="34"/>
      <c r="AD36" s="34"/>
      <c r="AE36" s="34"/>
    </row>
    <row r="37" spans="1:31" s="2" customFormat="1" ht="14.45" hidden="1" customHeight="1">
      <c r="A37" s="34"/>
      <c r="B37" s="37"/>
      <c r="C37" s="34"/>
      <c r="D37" s="34"/>
      <c r="E37" s="125" t="s">
        <v>47</v>
      </c>
      <c r="F37" s="138">
        <f>ROUND((SUM(BG108:BG115) + SUM(BG135:BG362)),  2)</f>
        <v>0</v>
      </c>
      <c r="G37" s="34"/>
      <c r="H37" s="34"/>
      <c r="I37" s="139">
        <v>0.21</v>
      </c>
      <c r="J37" s="138">
        <f>0</f>
        <v>0</v>
      </c>
      <c r="K37" s="34"/>
      <c r="L37" s="51"/>
      <c r="S37" s="34"/>
      <c r="T37" s="34"/>
      <c r="U37" s="34"/>
      <c r="V37" s="34"/>
      <c r="W37" s="34"/>
      <c r="X37" s="34"/>
      <c r="Y37" s="34"/>
      <c r="Z37" s="34"/>
      <c r="AA37" s="34"/>
      <c r="AB37" s="34"/>
      <c r="AC37" s="34"/>
      <c r="AD37" s="34"/>
      <c r="AE37" s="34"/>
    </row>
    <row r="38" spans="1:31" s="2" customFormat="1" ht="14.45" hidden="1" customHeight="1">
      <c r="A38" s="34"/>
      <c r="B38" s="37"/>
      <c r="C38" s="34"/>
      <c r="D38" s="34"/>
      <c r="E38" s="125" t="s">
        <v>48</v>
      </c>
      <c r="F38" s="138">
        <f>ROUND((SUM(BH108:BH115) + SUM(BH135:BH362)),  2)</f>
        <v>0</v>
      </c>
      <c r="G38" s="34"/>
      <c r="H38" s="34"/>
      <c r="I38" s="139">
        <v>0.15</v>
      </c>
      <c r="J38" s="138">
        <f>0</f>
        <v>0</v>
      </c>
      <c r="K38" s="34"/>
      <c r="L38" s="51"/>
      <c r="S38" s="34"/>
      <c r="T38" s="34"/>
      <c r="U38" s="34"/>
      <c r="V38" s="34"/>
      <c r="W38" s="34"/>
      <c r="X38" s="34"/>
      <c r="Y38" s="34"/>
      <c r="Z38" s="34"/>
      <c r="AA38" s="34"/>
      <c r="AB38" s="34"/>
      <c r="AC38" s="34"/>
      <c r="AD38" s="34"/>
      <c r="AE38" s="34"/>
    </row>
    <row r="39" spans="1:31" s="2" customFormat="1" ht="14.45" hidden="1" customHeight="1">
      <c r="A39" s="34"/>
      <c r="B39" s="37"/>
      <c r="C39" s="34"/>
      <c r="D39" s="34"/>
      <c r="E39" s="125" t="s">
        <v>49</v>
      </c>
      <c r="F39" s="138">
        <f>ROUND((SUM(BI108:BI115) + SUM(BI135:BI362)),  2)</f>
        <v>0</v>
      </c>
      <c r="G39" s="34"/>
      <c r="H39" s="34"/>
      <c r="I39" s="139">
        <v>0</v>
      </c>
      <c r="J39" s="138">
        <f>0</f>
        <v>0</v>
      </c>
      <c r="K39" s="34"/>
      <c r="L39" s="51"/>
      <c r="S39" s="34"/>
      <c r="T39" s="34"/>
      <c r="U39" s="34"/>
      <c r="V39" s="34"/>
      <c r="W39" s="34"/>
      <c r="X39" s="34"/>
      <c r="Y39" s="34"/>
      <c r="Z39" s="34"/>
      <c r="AA39" s="34"/>
      <c r="AB39" s="34"/>
      <c r="AC39" s="34"/>
      <c r="AD39" s="34"/>
      <c r="AE39" s="34"/>
    </row>
    <row r="40" spans="1:31" s="2" customFormat="1" ht="6.95" customHeight="1">
      <c r="A40" s="34"/>
      <c r="B40" s="37"/>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2" customFormat="1" ht="25.35" customHeight="1">
      <c r="A41" s="34"/>
      <c r="B41" s="37"/>
      <c r="C41" s="140"/>
      <c r="D41" s="141" t="s">
        <v>50</v>
      </c>
      <c r="E41" s="142"/>
      <c r="F41" s="142"/>
      <c r="G41" s="143" t="s">
        <v>51</v>
      </c>
      <c r="H41" s="144" t="s">
        <v>52</v>
      </c>
      <c r="I41" s="142"/>
      <c r="J41" s="145">
        <f>SUM(J32:J39)</f>
        <v>0</v>
      </c>
      <c r="K41" s="146"/>
      <c r="L41" s="51"/>
      <c r="S41" s="34"/>
      <c r="T41" s="34"/>
      <c r="U41" s="34"/>
      <c r="V41" s="34"/>
      <c r="W41" s="34"/>
      <c r="X41" s="34"/>
      <c r="Y41" s="34"/>
      <c r="Z41" s="34"/>
      <c r="AA41" s="34"/>
      <c r="AB41" s="34"/>
      <c r="AC41" s="34"/>
      <c r="AD41" s="34"/>
      <c r="AE41" s="34"/>
    </row>
    <row r="42" spans="1:31" s="2" customFormat="1" ht="14.45" customHeight="1">
      <c r="A42" s="34"/>
      <c r="B42" s="37"/>
      <c r="C42" s="34"/>
      <c r="D42" s="34"/>
      <c r="E42" s="34"/>
      <c r="F42" s="34"/>
      <c r="G42" s="34"/>
      <c r="H42" s="34"/>
      <c r="I42" s="34"/>
      <c r="J42" s="34"/>
      <c r="K42" s="34"/>
      <c r="L42" s="51"/>
      <c r="S42" s="34"/>
      <c r="T42" s="34"/>
      <c r="U42" s="34"/>
      <c r="V42" s="34"/>
      <c r="W42" s="34"/>
      <c r="X42" s="34"/>
      <c r="Y42" s="34"/>
      <c r="Z42" s="34"/>
      <c r="AA42" s="34"/>
      <c r="AB42" s="34"/>
      <c r="AC42" s="34"/>
      <c r="AD42" s="34"/>
      <c r="AE42" s="34"/>
    </row>
    <row r="43" spans="1:31" s="1" customFormat="1" ht="14.45" customHeight="1">
      <c r="B43" s="19"/>
      <c r="L43" s="19"/>
    </row>
    <row r="44" spans="1:31" s="1" customFormat="1" ht="14.45" customHeight="1">
      <c r="B44" s="19"/>
      <c r="L44" s="19"/>
    </row>
    <row r="45" spans="1:31" s="1" customFormat="1" ht="14.45" customHeight="1">
      <c r="B45" s="19"/>
      <c r="L45" s="19"/>
    </row>
    <row r="46" spans="1:31" s="1" customFormat="1" ht="14.45" customHeight="1">
      <c r="B46" s="19"/>
      <c r="L46" s="19"/>
    </row>
    <row r="47" spans="1:31" s="1" customFormat="1" ht="14.45" customHeight="1">
      <c r="B47" s="19"/>
      <c r="L47" s="19"/>
    </row>
    <row r="48" spans="1:31" s="1" customFormat="1" ht="14.45" customHeight="1">
      <c r="B48" s="19"/>
      <c r="L48" s="19"/>
    </row>
    <row r="49" spans="1:31" s="1" customFormat="1" ht="14.45" customHeight="1">
      <c r="B49" s="19"/>
      <c r="L49" s="19"/>
    </row>
    <row r="50" spans="1:31" s="2" customFormat="1" ht="14.45" customHeight="1">
      <c r="B50" s="51"/>
      <c r="D50" s="147" t="s">
        <v>53</v>
      </c>
      <c r="E50" s="148"/>
      <c r="F50" s="148"/>
      <c r="G50" s="147" t="s">
        <v>54</v>
      </c>
      <c r="H50" s="148"/>
      <c r="I50" s="148"/>
      <c r="J50" s="148"/>
      <c r="K50" s="148"/>
      <c r="L50" s="51"/>
    </row>
    <row r="51" spans="1:31" ht="11.25">
      <c r="B51" s="19"/>
      <c r="L51" s="19"/>
    </row>
    <row r="52" spans="1:31" ht="11.25">
      <c r="B52" s="19"/>
      <c r="L52" s="19"/>
    </row>
    <row r="53" spans="1:31" ht="11.25">
      <c r="B53" s="19"/>
      <c r="L53" s="19"/>
    </row>
    <row r="54" spans="1:31" ht="11.25">
      <c r="B54" s="19"/>
      <c r="L54" s="19"/>
    </row>
    <row r="55" spans="1:31" ht="11.25">
      <c r="B55" s="19"/>
      <c r="L55" s="19"/>
    </row>
    <row r="56" spans="1:31" ht="11.25">
      <c r="B56" s="19"/>
      <c r="L56" s="19"/>
    </row>
    <row r="57" spans="1:31" ht="11.25">
      <c r="B57" s="19"/>
      <c r="L57" s="19"/>
    </row>
    <row r="58" spans="1:31" ht="11.25">
      <c r="B58" s="19"/>
      <c r="L58" s="19"/>
    </row>
    <row r="59" spans="1:31" ht="11.25">
      <c r="B59" s="19"/>
      <c r="L59" s="19"/>
    </row>
    <row r="60" spans="1:31" ht="11.25">
      <c r="B60" s="19"/>
      <c r="L60" s="19"/>
    </row>
    <row r="61" spans="1:31" s="2" customFormat="1" ht="12.75">
      <c r="A61" s="34"/>
      <c r="B61" s="37"/>
      <c r="C61" s="34"/>
      <c r="D61" s="149" t="s">
        <v>55</v>
      </c>
      <c r="E61" s="150"/>
      <c r="F61" s="151" t="s">
        <v>56</v>
      </c>
      <c r="G61" s="149" t="s">
        <v>55</v>
      </c>
      <c r="H61" s="150"/>
      <c r="I61" s="150"/>
      <c r="J61" s="152" t="s">
        <v>56</v>
      </c>
      <c r="K61" s="150"/>
      <c r="L61" s="51"/>
      <c r="S61" s="34"/>
      <c r="T61" s="34"/>
      <c r="U61" s="34"/>
      <c r="V61" s="34"/>
      <c r="W61" s="34"/>
      <c r="X61" s="34"/>
      <c r="Y61" s="34"/>
      <c r="Z61" s="34"/>
      <c r="AA61" s="34"/>
      <c r="AB61" s="34"/>
      <c r="AC61" s="34"/>
      <c r="AD61" s="34"/>
      <c r="AE61" s="34"/>
    </row>
    <row r="62" spans="1:31" ht="11.25">
      <c r="B62" s="19"/>
      <c r="L62" s="19"/>
    </row>
    <row r="63" spans="1:31" ht="11.25">
      <c r="B63" s="19"/>
      <c r="L63" s="19"/>
    </row>
    <row r="64" spans="1:31" ht="11.25">
      <c r="B64" s="19"/>
      <c r="L64" s="19"/>
    </row>
    <row r="65" spans="1:31" s="2" customFormat="1" ht="12.75">
      <c r="A65" s="34"/>
      <c r="B65" s="37"/>
      <c r="C65" s="34"/>
      <c r="D65" s="147" t="s">
        <v>57</v>
      </c>
      <c r="E65" s="153"/>
      <c r="F65" s="153"/>
      <c r="G65" s="147" t="s">
        <v>58</v>
      </c>
      <c r="H65" s="153"/>
      <c r="I65" s="153"/>
      <c r="J65" s="153"/>
      <c r="K65" s="153"/>
      <c r="L65" s="51"/>
      <c r="S65" s="34"/>
      <c r="T65" s="34"/>
      <c r="U65" s="34"/>
      <c r="V65" s="34"/>
      <c r="W65" s="34"/>
      <c r="X65" s="34"/>
      <c r="Y65" s="34"/>
      <c r="Z65" s="34"/>
      <c r="AA65" s="34"/>
      <c r="AB65" s="34"/>
      <c r="AC65" s="34"/>
      <c r="AD65" s="34"/>
      <c r="AE65" s="34"/>
    </row>
    <row r="66" spans="1:31" ht="11.25">
      <c r="B66" s="19"/>
      <c r="L66" s="19"/>
    </row>
    <row r="67" spans="1:31" ht="11.25">
      <c r="B67" s="19"/>
      <c r="L67" s="19"/>
    </row>
    <row r="68" spans="1:31" ht="11.25">
      <c r="B68" s="19"/>
      <c r="L68" s="19"/>
    </row>
    <row r="69" spans="1:31" ht="11.25">
      <c r="B69" s="19"/>
      <c r="L69" s="19"/>
    </row>
    <row r="70" spans="1:31" ht="11.25">
      <c r="B70" s="19"/>
      <c r="L70" s="19"/>
    </row>
    <row r="71" spans="1:31" ht="11.25">
      <c r="B71" s="19"/>
      <c r="L71" s="19"/>
    </row>
    <row r="72" spans="1:31" ht="11.25">
      <c r="B72" s="19"/>
      <c r="L72" s="19"/>
    </row>
    <row r="73" spans="1:31" ht="11.25">
      <c r="B73" s="19"/>
      <c r="L73" s="19"/>
    </row>
    <row r="74" spans="1:31" ht="11.25">
      <c r="B74" s="19"/>
      <c r="L74" s="19"/>
    </row>
    <row r="75" spans="1:31" ht="11.25">
      <c r="B75" s="19"/>
      <c r="L75" s="19"/>
    </row>
    <row r="76" spans="1:31" s="2" customFormat="1" ht="12.75">
      <c r="A76" s="34"/>
      <c r="B76" s="37"/>
      <c r="C76" s="34"/>
      <c r="D76" s="149" t="s">
        <v>55</v>
      </c>
      <c r="E76" s="150"/>
      <c r="F76" s="151" t="s">
        <v>56</v>
      </c>
      <c r="G76" s="149" t="s">
        <v>55</v>
      </c>
      <c r="H76" s="150"/>
      <c r="I76" s="150"/>
      <c r="J76" s="152" t="s">
        <v>56</v>
      </c>
      <c r="K76" s="150"/>
      <c r="L76" s="51"/>
      <c r="S76" s="34"/>
      <c r="T76" s="34"/>
      <c r="U76" s="34"/>
      <c r="V76" s="34"/>
      <c r="W76" s="34"/>
      <c r="X76" s="34"/>
      <c r="Y76" s="34"/>
      <c r="Z76" s="34"/>
      <c r="AA76" s="34"/>
      <c r="AB76" s="34"/>
      <c r="AC76" s="34"/>
      <c r="AD76" s="34"/>
      <c r="AE76" s="34"/>
    </row>
    <row r="77" spans="1:31" s="2" customFormat="1" ht="14.45" customHeight="1">
      <c r="A77" s="34"/>
      <c r="B77" s="154"/>
      <c r="C77" s="155"/>
      <c r="D77" s="155"/>
      <c r="E77" s="155"/>
      <c r="F77" s="155"/>
      <c r="G77" s="155"/>
      <c r="H77" s="155"/>
      <c r="I77" s="155"/>
      <c r="J77" s="155"/>
      <c r="K77" s="155"/>
      <c r="L77" s="51"/>
      <c r="S77" s="34"/>
      <c r="T77" s="34"/>
      <c r="U77" s="34"/>
      <c r="V77" s="34"/>
      <c r="W77" s="34"/>
      <c r="X77" s="34"/>
      <c r="Y77" s="34"/>
      <c r="Z77" s="34"/>
      <c r="AA77" s="34"/>
      <c r="AB77" s="34"/>
      <c r="AC77" s="34"/>
      <c r="AD77" s="34"/>
      <c r="AE77" s="34"/>
    </row>
    <row r="81" spans="1:47" s="2" customFormat="1" ht="6.95" customHeight="1">
      <c r="A81" s="34"/>
      <c r="B81" s="156"/>
      <c r="C81" s="157"/>
      <c r="D81" s="157"/>
      <c r="E81" s="157"/>
      <c r="F81" s="157"/>
      <c r="G81" s="157"/>
      <c r="H81" s="157"/>
      <c r="I81" s="157"/>
      <c r="J81" s="157"/>
      <c r="K81" s="157"/>
      <c r="L81" s="51"/>
      <c r="S81" s="34"/>
      <c r="T81" s="34"/>
      <c r="U81" s="34"/>
      <c r="V81" s="34"/>
      <c r="W81" s="34"/>
      <c r="X81" s="34"/>
      <c r="Y81" s="34"/>
      <c r="Z81" s="34"/>
      <c r="AA81" s="34"/>
      <c r="AB81" s="34"/>
      <c r="AC81" s="34"/>
      <c r="AD81" s="34"/>
      <c r="AE81" s="34"/>
    </row>
    <row r="82" spans="1:47" s="2" customFormat="1" ht="24.95" customHeight="1">
      <c r="A82" s="34"/>
      <c r="B82" s="35"/>
      <c r="C82" s="22" t="s">
        <v>110</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8"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16.5" customHeight="1">
      <c r="A85" s="34"/>
      <c r="B85" s="35"/>
      <c r="C85" s="36"/>
      <c r="D85" s="36"/>
      <c r="E85" s="319" t="str">
        <f>E7</f>
        <v>Chodník při ulici Družstevní - Bořanovice</v>
      </c>
      <c r="F85" s="320"/>
      <c r="G85" s="320"/>
      <c r="H85" s="320"/>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8" t="s">
        <v>107</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5" t="str">
        <f>E9</f>
        <v>SO 100 - Chodník</v>
      </c>
      <c r="F87" s="321"/>
      <c r="G87" s="321"/>
      <c r="H87" s="321"/>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8" t="s">
        <v>20</v>
      </c>
      <c r="D89" s="36"/>
      <c r="E89" s="36"/>
      <c r="F89" s="26" t="str">
        <f>F12</f>
        <v>ul. Družstevní, Bořanovice</v>
      </c>
      <c r="G89" s="36"/>
      <c r="H89" s="36"/>
      <c r="I89" s="28" t="s">
        <v>22</v>
      </c>
      <c r="J89" s="66" t="str">
        <f>IF(J12="","",J12)</f>
        <v>Vyplň údaj</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15.2" customHeight="1">
      <c r="A91" s="34"/>
      <c r="B91" s="35"/>
      <c r="C91" s="28" t="s">
        <v>23</v>
      </c>
      <c r="D91" s="36"/>
      <c r="E91" s="36"/>
      <c r="F91" s="26" t="str">
        <f>E15</f>
        <v>Technická správa komunikací hl. m. Prahy, a.s.</v>
      </c>
      <c r="G91" s="36"/>
      <c r="H91" s="36"/>
      <c r="I91" s="28" t="s">
        <v>31</v>
      </c>
      <c r="J91" s="31" t="str">
        <f>E21</f>
        <v>Sinpps s.r.o</v>
      </c>
      <c r="K91" s="36"/>
      <c r="L91" s="51"/>
      <c r="S91" s="34"/>
      <c r="T91" s="34"/>
      <c r="U91" s="34"/>
      <c r="V91" s="34"/>
      <c r="W91" s="34"/>
      <c r="X91" s="34"/>
      <c r="Y91" s="34"/>
      <c r="Z91" s="34"/>
      <c r="AA91" s="34"/>
      <c r="AB91" s="34"/>
      <c r="AC91" s="34"/>
      <c r="AD91" s="34"/>
      <c r="AE91" s="34"/>
    </row>
    <row r="92" spans="1:47" s="2" customFormat="1" ht="15.2" customHeight="1">
      <c r="A92" s="34"/>
      <c r="B92" s="35"/>
      <c r="C92" s="28" t="s">
        <v>29</v>
      </c>
      <c r="D92" s="36"/>
      <c r="E92" s="36"/>
      <c r="F92" s="26" t="str">
        <f>IF(E18="","",E18)</f>
        <v>Vyplň údaj</v>
      </c>
      <c r="G92" s="36"/>
      <c r="H92" s="36"/>
      <c r="I92" s="28" t="s">
        <v>35</v>
      </c>
      <c r="J92" s="31" t="str">
        <f>E24</f>
        <v>Sinpps s.r.o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58" t="s">
        <v>111</v>
      </c>
      <c r="D94" s="119"/>
      <c r="E94" s="119"/>
      <c r="F94" s="119"/>
      <c r="G94" s="119"/>
      <c r="H94" s="119"/>
      <c r="I94" s="119"/>
      <c r="J94" s="159" t="s">
        <v>112</v>
      </c>
      <c r="K94" s="119"/>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60" t="s">
        <v>113</v>
      </c>
      <c r="D96" s="36"/>
      <c r="E96" s="36"/>
      <c r="F96" s="36"/>
      <c r="G96" s="36"/>
      <c r="H96" s="36"/>
      <c r="I96" s="36"/>
      <c r="J96" s="84">
        <f>J135</f>
        <v>0</v>
      </c>
      <c r="K96" s="36"/>
      <c r="L96" s="51"/>
      <c r="S96" s="34"/>
      <c r="T96" s="34"/>
      <c r="U96" s="34"/>
      <c r="V96" s="34"/>
      <c r="W96" s="34"/>
      <c r="X96" s="34"/>
      <c r="Y96" s="34"/>
      <c r="Z96" s="34"/>
      <c r="AA96" s="34"/>
      <c r="AB96" s="34"/>
      <c r="AC96" s="34"/>
      <c r="AD96" s="34"/>
      <c r="AE96" s="34"/>
      <c r="AU96" s="16" t="s">
        <v>114</v>
      </c>
    </row>
    <row r="97" spans="1:65" s="9" customFormat="1" ht="24.95" customHeight="1">
      <c r="B97" s="161"/>
      <c r="C97" s="162"/>
      <c r="D97" s="163" t="s">
        <v>115</v>
      </c>
      <c r="E97" s="164"/>
      <c r="F97" s="164"/>
      <c r="G97" s="164"/>
      <c r="H97" s="164"/>
      <c r="I97" s="164"/>
      <c r="J97" s="165">
        <f>J136</f>
        <v>0</v>
      </c>
      <c r="K97" s="162"/>
      <c r="L97" s="166"/>
    </row>
    <row r="98" spans="1:65" s="10" customFormat="1" ht="19.899999999999999" customHeight="1">
      <c r="B98" s="167"/>
      <c r="C98" s="168"/>
      <c r="D98" s="169" t="s">
        <v>116</v>
      </c>
      <c r="E98" s="170"/>
      <c r="F98" s="170"/>
      <c r="G98" s="170"/>
      <c r="H98" s="170"/>
      <c r="I98" s="170"/>
      <c r="J98" s="171">
        <f>J137</f>
        <v>0</v>
      </c>
      <c r="K98" s="168"/>
      <c r="L98" s="172"/>
    </row>
    <row r="99" spans="1:65" s="10" customFormat="1" ht="19.899999999999999" customHeight="1">
      <c r="B99" s="167"/>
      <c r="C99" s="168"/>
      <c r="D99" s="169" t="s">
        <v>117</v>
      </c>
      <c r="E99" s="170"/>
      <c r="F99" s="170"/>
      <c r="G99" s="170"/>
      <c r="H99" s="170"/>
      <c r="I99" s="170"/>
      <c r="J99" s="171">
        <f>J205</f>
        <v>0</v>
      </c>
      <c r="K99" s="168"/>
      <c r="L99" s="172"/>
    </row>
    <row r="100" spans="1:65" s="10" customFormat="1" ht="19.899999999999999" customHeight="1">
      <c r="B100" s="167"/>
      <c r="C100" s="168"/>
      <c r="D100" s="169" t="s">
        <v>118</v>
      </c>
      <c r="E100" s="170"/>
      <c r="F100" s="170"/>
      <c r="G100" s="170"/>
      <c r="H100" s="170"/>
      <c r="I100" s="170"/>
      <c r="J100" s="171">
        <f>J213</f>
        <v>0</v>
      </c>
      <c r="K100" s="168"/>
      <c r="L100" s="172"/>
    </row>
    <row r="101" spans="1:65" s="10" customFormat="1" ht="19.899999999999999" customHeight="1">
      <c r="B101" s="167"/>
      <c r="C101" s="168"/>
      <c r="D101" s="169" t="s">
        <v>119</v>
      </c>
      <c r="E101" s="170"/>
      <c r="F101" s="170"/>
      <c r="G101" s="170"/>
      <c r="H101" s="170"/>
      <c r="I101" s="170"/>
      <c r="J101" s="171">
        <f>J217</f>
        <v>0</v>
      </c>
      <c r="K101" s="168"/>
      <c r="L101" s="172"/>
    </row>
    <row r="102" spans="1:65" s="10" customFormat="1" ht="19.899999999999999" customHeight="1">
      <c r="B102" s="167"/>
      <c r="C102" s="168"/>
      <c r="D102" s="169" t="s">
        <v>120</v>
      </c>
      <c r="E102" s="170"/>
      <c r="F102" s="170"/>
      <c r="G102" s="170"/>
      <c r="H102" s="170"/>
      <c r="I102" s="170"/>
      <c r="J102" s="171">
        <f>J258</f>
        <v>0</v>
      </c>
      <c r="K102" s="168"/>
      <c r="L102" s="172"/>
    </row>
    <row r="103" spans="1:65" s="10" customFormat="1" ht="19.899999999999999" customHeight="1">
      <c r="B103" s="167"/>
      <c r="C103" s="168"/>
      <c r="D103" s="169" t="s">
        <v>121</v>
      </c>
      <c r="E103" s="170"/>
      <c r="F103" s="170"/>
      <c r="G103" s="170"/>
      <c r="H103" s="170"/>
      <c r="I103" s="170"/>
      <c r="J103" s="171">
        <f>J293</f>
        <v>0</v>
      </c>
      <c r="K103" s="168"/>
      <c r="L103" s="172"/>
    </row>
    <row r="104" spans="1:65" s="10" customFormat="1" ht="19.899999999999999" customHeight="1">
      <c r="B104" s="167"/>
      <c r="C104" s="168"/>
      <c r="D104" s="169" t="s">
        <v>122</v>
      </c>
      <c r="E104" s="170"/>
      <c r="F104" s="170"/>
      <c r="G104" s="170"/>
      <c r="H104" s="170"/>
      <c r="I104" s="170"/>
      <c r="J104" s="171">
        <f>J339</f>
        <v>0</v>
      </c>
      <c r="K104" s="168"/>
      <c r="L104" s="172"/>
    </row>
    <row r="105" spans="1:65" s="10" customFormat="1" ht="19.899999999999999" customHeight="1">
      <c r="B105" s="167"/>
      <c r="C105" s="168"/>
      <c r="D105" s="169" t="s">
        <v>123</v>
      </c>
      <c r="E105" s="170"/>
      <c r="F105" s="170"/>
      <c r="G105" s="170"/>
      <c r="H105" s="170"/>
      <c r="I105" s="170"/>
      <c r="J105" s="171">
        <f>J355</f>
        <v>0</v>
      </c>
      <c r="K105" s="168"/>
      <c r="L105" s="172"/>
    </row>
    <row r="106" spans="1:65" s="2" customFormat="1" ht="21.75" customHeight="1">
      <c r="A106" s="34"/>
      <c r="B106" s="35"/>
      <c r="C106" s="36"/>
      <c r="D106" s="36"/>
      <c r="E106" s="36"/>
      <c r="F106" s="36"/>
      <c r="G106" s="36"/>
      <c r="H106" s="36"/>
      <c r="I106" s="36"/>
      <c r="J106" s="36"/>
      <c r="K106" s="36"/>
      <c r="L106" s="51"/>
      <c r="S106" s="34"/>
      <c r="T106" s="34"/>
      <c r="U106" s="34"/>
      <c r="V106" s="34"/>
      <c r="W106" s="34"/>
      <c r="X106" s="34"/>
      <c r="Y106" s="34"/>
      <c r="Z106" s="34"/>
      <c r="AA106" s="34"/>
      <c r="AB106" s="34"/>
      <c r="AC106" s="34"/>
      <c r="AD106" s="34"/>
      <c r="AE106" s="34"/>
    </row>
    <row r="107" spans="1:65" s="2" customFormat="1" ht="6.95" customHeight="1">
      <c r="A107" s="34"/>
      <c r="B107" s="35"/>
      <c r="C107" s="36"/>
      <c r="D107" s="36"/>
      <c r="E107" s="36"/>
      <c r="F107" s="36"/>
      <c r="G107" s="36"/>
      <c r="H107" s="36"/>
      <c r="I107" s="36"/>
      <c r="J107" s="36"/>
      <c r="K107" s="36"/>
      <c r="L107" s="51"/>
      <c r="S107" s="34"/>
      <c r="T107" s="34"/>
      <c r="U107" s="34"/>
      <c r="V107" s="34"/>
      <c r="W107" s="34"/>
      <c r="X107" s="34"/>
      <c r="Y107" s="34"/>
      <c r="Z107" s="34"/>
      <c r="AA107" s="34"/>
      <c r="AB107" s="34"/>
      <c r="AC107" s="34"/>
      <c r="AD107" s="34"/>
      <c r="AE107" s="34"/>
    </row>
    <row r="108" spans="1:65" s="2" customFormat="1" ht="29.25" customHeight="1">
      <c r="A108" s="34"/>
      <c r="B108" s="35"/>
      <c r="C108" s="160" t="s">
        <v>124</v>
      </c>
      <c r="D108" s="36"/>
      <c r="E108" s="36"/>
      <c r="F108" s="36"/>
      <c r="G108" s="36"/>
      <c r="H108" s="36"/>
      <c r="I108" s="36"/>
      <c r="J108" s="173">
        <f>ROUND(J109 + J110 + J111 + J112 + J113 + J114,2)</f>
        <v>0</v>
      </c>
      <c r="K108" s="36"/>
      <c r="L108" s="51"/>
      <c r="N108" s="174" t="s">
        <v>44</v>
      </c>
      <c r="S108" s="34"/>
      <c r="T108" s="34"/>
      <c r="U108" s="34"/>
      <c r="V108" s="34"/>
      <c r="W108" s="34"/>
      <c r="X108" s="34"/>
      <c r="Y108" s="34"/>
      <c r="Z108" s="34"/>
      <c r="AA108" s="34"/>
      <c r="AB108" s="34"/>
      <c r="AC108" s="34"/>
      <c r="AD108" s="34"/>
      <c r="AE108" s="34"/>
    </row>
    <row r="109" spans="1:65" s="2" customFormat="1" ht="18" customHeight="1">
      <c r="A109" s="34"/>
      <c r="B109" s="35"/>
      <c r="C109" s="36"/>
      <c r="D109" s="287" t="s">
        <v>125</v>
      </c>
      <c r="E109" s="284"/>
      <c r="F109" s="284"/>
      <c r="G109" s="36"/>
      <c r="H109" s="36"/>
      <c r="I109" s="36"/>
      <c r="J109" s="110">
        <v>0</v>
      </c>
      <c r="K109" s="36"/>
      <c r="L109" s="175"/>
      <c r="M109" s="176"/>
      <c r="N109" s="177" t="s">
        <v>45</v>
      </c>
      <c r="O109" s="176"/>
      <c r="P109" s="176"/>
      <c r="Q109" s="176"/>
      <c r="R109" s="176"/>
      <c r="S109" s="178"/>
      <c r="T109" s="178"/>
      <c r="U109" s="178"/>
      <c r="V109" s="178"/>
      <c r="W109" s="178"/>
      <c r="X109" s="178"/>
      <c r="Y109" s="178"/>
      <c r="Z109" s="178"/>
      <c r="AA109" s="178"/>
      <c r="AB109" s="178"/>
      <c r="AC109" s="178"/>
      <c r="AD109" s="178"/>
      <c r="AE109" s="178"/>
      <c r="AF109" s="176"/>
      <c r="AG109" s="176"/>
      <c r="AH109" s="176"/>
      <c r="AI109" s="176"/>
      <c r="AJ109" s="176"/>
      <c r="AK109" s="176"/>
      <c r="AL109" s="176"/>
      <c r="AM109" s="176"/>
      <c r="AN109" s="176"/>
      <c r="AO109" s="176"/>
      <c r="AP109" s="176"/>
      <c r="AQ109" s="176"/>
      <c r="AR109" s="176"/>
      <c r="AS109" s="176"/>
      <c r="AT109" s="176"/>
      <c r="AU109" s="176"/>
      <c r="AV109" s="176"/>
      <c r="AW109" s="176"/>
      <c r="AX109" s="176"/>
      <c r="AY109" s="179" t="s">
        <v>95</v>
      </c>
      <c r="AZ109" s="176"/>
      <c r="BA109" s="176"/>
      <c r="BB109" s="176"/>
      <c r="BC109" s="176"/>
      <c r="BD109" s="176"/>
      <c r="BE109" s="180">
        <f t="shared" ref="BE109:BE114" si="0">IF(N109="základní",J109,0)</f>
        <v>0</v>
      </c>
      <c r="BF109" s="180">
        <f t="shared" ref="BF109:BF114" si="1">IF(N109="snížená",J109,0)</f>
        <v>0</v>
      </c>
      <c r="BG109" s="180">
        <f t="shared" ref="BG109:BG114" si="2">IF(N109="zákl. přenesená",J109,0)</f>
        <v>0</v>
      </c>
      <c r="BH109" s="180">
        <f t="shared" ref="BH109:BH114" si="3">IF(N109="sníž. přenesená",J109,0)</f>
        <v>0</v>
      </c>
      <c r="BI109" s="180">
        <f t="shared" ref="BI109:BI114" si="4">IF(N109="nulová",J109,0)</f>
        <v>0</v>
      </c>
      <c r="BJ109" s="179" t="s">
        <v>88</v>
      </c>
      <c r="BK109" s="176"/>
      <c r="BL109" s="176"/>
      <c r="BM109" s="176"/>
    </row>
    <row r="110" spans="1:65" s="2" customFormat="1" ht="18" customHeight="1">
      <c r="A110" s="34"/>
      <c r="B110" s="35"/>
      <c r="C110" s="36"/>
      <c r="D110" s="287" t="s">
        <v>126</v>
      </c>
      <c r="E110" s="284"/>
      <c r="F110" s="284"/>
      <c r="G110" s="36"/>
      <c r="H110" s="36"/>
      <c r="I110" s="36"/>
      <c r="J110" s="110">
        <v>0</v>
      </c>
      <c r="K110" s="36"/>
      <c r="L110" s="175"/>
      <c r="M110" s="176"/>
      <c r="N110" s="177" t="s">
        <v>45</v>
      </c>
      <c r="O110" s="176"/>
      <c r="P110" s="176"/>
      <c r="Q110" s="176"/>
      <c r="R110" s="176"/>
      <c r="S110" s="178"/>
      <c r="T110" s="178"/>
      <c r="U110" s="178"/>
      <c r="V110" s="178"/>
      <c r="W110" s="178"/>
      <c r="X110" s="178"/>
      <c r="Y110" s="178"/>
      <c r="Z110" s="178"/>
      <c r="AA110" s="178"/>
      <c r="AB110" s="178"/>
      <c r="AC110" s="178"/>
      <c r="AD110" s="178"/>
      <c r="AE110" s="178"/>
      <c r="AF110" s="176"/>
      <c r="AG110" s="176"/>
      <c r="AH110" s="176"/>
      <c r="AI110" s="176"/>
      <c r="AJ110" s="176"/>
      <c r="AK110" s="176"/>
      <c r="AL110" s="176"/>
      <c r="AM110" s="176"/>
      <c r="AN110" s="176"/>
      <c r="AO110" s="176"/>
      <c r="AP110" s="176"/>
      <c r="AQ110" s="176"/>
      <c r="AR110" s="176"/>
      <c r="AS110" s="176"/>
      <c r="AT110" s="176"/>
      <c r="AU110" s="176"/>
      <c r="AV110" s="176"/>
      <c r="AW110" s="176"/>
      <c r="AX110" s="176"/>
      <c r="AY110" s="179" t="s">
        <v>95</v>
      </c>
      <c r="AZ110" s="176"/>
      <c r="BA110" s="176"/>
      <c r="BB110" s="176"/>
      <c r="BC110" s="176"/>
      <c r="BD110" s="176"/>
      <c r="BE110" s="180">
        <f t="shared" si="0"/>
        <v>0</v>
      </c>
      <c r="BF110" s="180">
        <f t="shared" si="1"/>
        <v>0</v>
      </c>
      <c r="BG110" s="180">
        <f t="shared" si="2"/>
        <v>0</v>
      </c>
      <c r="BH110" s="180">
        <f t="shared" si="3"/>
        <v>0</v>
      </c>
      <c r="BI110" s="180">
        <f t="shared" si="4"/>
        <v>0</v>
      </c>
      <c r="BJ110" s="179" t="s">
        <v>88</v>
      </c>
      <c r="BK110" s="176"/>
      <c r="BL110" s="176"/>
      <c r="BM110" s="176"/>
    </row>
    <row r="111" spans="1:65" s="2" customFormat="1" ht="18" customHeight="1">
      <c r="A111" s="34"/>
      <c r="B111" s="35"/>
      <c r="C111" s="36"/>
      <c r="D111" s="287" t="s">
        <v>127</v>
      </c>
      <c r="E111" s="284"/>
      <c r="F111" s="284"/>
      <c r="G111" s="36"/>
      <c r="H111" s="36"/>
      <c r="I111" s="36"/>
      <c r="J111" s="110">
        <v>0</v>
      </c>
      <c r="K111" s="36"/>
      <c r="L111" s="175"/>
      <c r="M111" s="176"/>
      <c r="N111" s="177" t="s">
        <v>45</v>
      </c>
      <c r="O111" s="176"/>
      <c r="P111" s="176"/>
      <c r="Q111" s="176"/>
      <c r="R111" s="176"/>
      <c r="S111" s="178"/>
      <c r="T111" s="178"/>
      <c r="U111" s="178"/>
      <c r="V111" s="178"/>
      <c r="W111" s="178"/>
      <c r="X111" s="178"/>
      <c r="Y111" s="178"/>
      <c r="Z111" s="178"/>
      <c r="AA111" s="178"/>
      <c r="AB111" s="178"/>
      <c r="AC111" s="178"/>
      <c r="AD111" s="178"/>
      <c r="AE111" s="178"/>
      <c r="AF111" s="176"/>
      <c r="AG111" s="176"/>
      <c r="AH111" s="176"/>
      <c r="AI111" s="176"/>
      <c r="AJ111" s="176"/>
      <c r="AK111" s="176"/>
      <c r="AL111" s="176"/>
      <c r="AM111" s="176"/>
      <c r="AN111" s="176"/>
      <c r="AO111" s="176"/>
      <c r="AP111" s="176"/>
      <c r="AQ111" s="176"/>
      <c r="AR111" s="176"/>
      <c r="AS111" s="176"/>
      <c r="AT111" s="176"/>
      <c r="AU111" s="176"/>
      <c r="AV111" s="176"/>
      <c r="AW111" s="176"/>
      <c r="AX111" s="176"/>
      <c r="AY111" s="179" t="s">
        <v>95</v>
      </c>
      <c r="AZ111" s="176"/>
      <c r="BA111" s="176"/>
      <c r="BB111" s="176"/>
      <c r="BC111" s="176"/>
      <c r="BD111" s="176"/>
      <c r="BE111" s="180">
        <f t="shared" si="0"/>
        <v>0</v>
      </c>
      <c r="BF111" s="180">
        <f t="shared" si="1"/>
        <v>0</v>
      </c>
      <c r="BG111" s="180">
        <f t="shared" si="2"/>
        <v>0</v>
      </c>
      <c r="BH111" s="180">
        <f t="shared" si="3"/>
        <v>0</v>
      </c>
      <c r="BI111" s="180">
        <f t="shared" si="4"/>
        <v>0</v>
      </c>
      <c r="BJ111" s="179" t="s">
        <v>88</v>
      </c>
      <c r="BK111" s="176"/>
      <c r="BL111" s="176"/>
      <c r="BM111" s="176"/>
    </row>
    <row r="112" spans="1:65" s="2" customFormat="1" ht="18" customHeight="1">
      <c r="A112" s="34"/>
      <c r="B112" s="35"/>
      <c r="C112" s="36"/>
      <c r="D112" s="287" t="s">
        <v>128</v>
      </c>
      <c r="E112" s="284"/>
      <c r="F112" s="284"/>
      <c r="G112" s="36"/>
      <c r="H112" s="36"/>
      <c r="I112" s="36"/>
      <c r="J112" s="110">
        <v>0</v>
      </c>
      <c r="K112" s="36"/>
      <c r="L112" s="175"/>
      <c r="M112" s="176"/>
      <c r="N112" s="177" t="s">
        <v>45</v>
      </c>
      <c r="O112" s="176"/>
      <c r="P112" s="176"/>
      <c r="Q112" s="176"/>
      <c r="R112" s="176"/>
      <c r="S112" s="178"/>
      <c r="T112" s="178"/>
      <c r="U112" s="178"/>
      <c r="V112" s="178"/>
      <c r="W112" s="178"/>
      <c r="X112" s="178"/>
      <c r="Y112" s="178"/>
      <c r="Z112" s="178"/>
      <c r="AA112" s="178"/>
      <c r="AB112" s="178"/>
      <c r="AC112" s="178"/>
      <c r="AD112" s="178"/>
      <c r="AE112" s="178"/>
      <c r="AF112" s="176"/>
      <c r="AG112" s="176"/>
      <c r="AH112" s="176"/>
      <c r="AI112" s="176"/>
      <c r="AJ112" s="176"/>
      <c r="AK112" s="176"/>
      <c r="AL112" s="176"/>
      <c r="AM112" s="176"/>
      <c r="AN112" s="176"/>
      <c r="AO112" s="176"/>
      <c r="AP112" s="176"/>
      <c r="AQ112" s="176"/>
      <c r="AR112" s="176"/>
      <c r="AS112" s="176"/>
      <c r="AT112" s="176"/>
      <c r="AU112" s="176"/>
      <c r="AV112" s="176"/>
      <c r="AW112" s="176"/>
      <c r="AX112" s="176"/>
      <c r="AY112" s="179" t="s">
        <v>95</v>
      </c>
      <c r="AZ112" s="176"/>
      <c r="BA112" s="176"/>
      <c r="BB112" s="176"/>
      <c r="BC112" s="176"/>
      <c r="BD112" s="176"/>
      <c r="BE112" s="180">
        <f t="shared" si="0"/>
        <v>0</v>
      </c>
      <c r="BF112" s="180">
        <f t="shared" si="1"/>
        <v>0</v>
      </c>
      <c r="BG112" s="180">
        <f t="shared" si="2"/>
        <v>0</v>
      </c>
      <c r="BH112" s="180">
        <f t="shared" si="3"/>
        <v>0</v>
      </c>
      <c r="BI112" s="180">
        <f t="shared" si="4"/>
        <v>0</v>
      </c>
      <c r="BJ112" s="179" t="s">
        <v>88</v>
      </c>
      <c r="BK112" s="176"/>
      <c r="BL112" s="176"/>
      <c r="BM112" s="176"/>
    </row>
    <row r="113" spans="1:65" s="2" customFormat="1" ht="18" customHeight="1">
      <c r="A113" s="34"/>
      <c r="B113" s="35"/>
      <c r="C113" s="36"/>
      <c r="D113" s="287" t="s">
        <v>129</v>
      </c>
      <c r="E113" s="284"/>
      <c r="F113" s="284"/>
      <c r="G113" s="36"/>
      <c r="H113" s="36"/>
      <c r="I113" s="36"/>
      <c r="J113" s="110">
        <v>0</v>
      </c>
      <c r="K113" s="36"/>
      <c r="L113" s="175"/>
      <c r="M113" s="176"/>
      <c r="N113" s="177" t="s">
        <v>45</v>
      </c>
      <c r="O113" s="176"/>
      <c r="P113" s="176"/>
      <c r="Q113" s="176"/>
      <c r="R113" s="176"/>
      <c r="S113" s="178"/>
      <c r="T113" s="178"/>
      <c r="U113" s="178"/>
      <c r="V113" s="178"/>
      <c r="W113" s="178"/>
      <c r="X113" s="178"/>
      <c r="Y113" s="178"/>
      <c r="Z113" s="178"/>
      <c r="AA113" s="178"/>
      <c r="AB113" s="178"/>
      <c r="AC113" s="178"/>
      <c r="AD113" s="178"/>
      <c r="AE113" s="178"/>
      <c r="AF113" s="176"/>
      <c r="AG113" s="176"/>
      <c r="AH113" s="176"/>
      <c r="AI113" s="176"/>
      <c r="AJ113" s="176"/>
      <c r="AK113" s="176"/>
      <c r="AL113" s="176"/>
      <c r="AM113" s="176"/>
      <c r="AN113" s="176"/>
      <c r="AO113" s="176"/>
      <c r="AP113" s="176"/>
      <c r="AQ113" s="176"/>
      <c r="AR113" s="176"/>
      <c r="AS113" s="176"/>
      <c r="AT113" s="176"/>
      <c r="AU113" s="176"/>
      <c r="AV113" s="176"/>
      <c r="AW113" s="176"/>
      <c r="AX113" s="176"/>
      <c r="AY113" s="179" t="s">
        <v>95</v>
      </c>
      <c r="AZ113" s="176"/>
      <c r="BA113" s="176"/>
      <c r="BB113" s="176"/>
      <c r="BC113" s="176"/>
      <c r="BD113" s="176"/>
      <c r="BE113" s="180">
        <f t="shared" si="0"/>
        <v>0</v>
      </c>
      <c r="BF113" s="180">
        <f t="shared" si="1"/>
        <v>0</v>
      </c>
      <c r="BG113" s="180">
        <f t="shared" si="2"/>
        <v>0</v>
      </c>
      <c r="BH113" s="180">
        <f t="shared" si="3"/>
        <v>0</v>
      </c>
      <c r="BI113" s="180">
        <f t="shared" si="4"/>
        <v>0</v>
      </c>
      <c r="BJ113" s="179" t="s">
        <v>88</v>
      </c>
      <c r="BK113" s="176"/>
      <c r="BL113" s="176"/>
      <c r="BM113" s="176"/>
    </row>
    <row r="114" spans="1:65" s="2" customFormat="1" ht="18" customHeight="1">
      <c r="A114" s="34"/>
      <c r="B114" s="35"/>
      <c r="C114" s="36"/>
      <c r="D114" s="109" t="s">
        <v>130</v>
      </c>
      <c r="E114" s="36"/>
      <c r="F114" s="36"/>
      <c r="G114" s="36"/>
      <c r="H114" s="36"/>
      <c r="I114" s="36"/>
      <c r="J114" s="110">
        <f>ROUND(J30*T114,2)</f>
        <v>0</v>
      </c>
      <c r="K114" s="36"/>
      <c r="L114" s="175"/>
      <c r="M114" s="176"/>
      <c r="N114" s="177" t="s">
        <v>45</v>
      </c>
      <c r="O114" s="176"/>
      <c r="P114" s="176"/>
      <c r="Q114" s="176"/>
      <c r="R114" s="176"/>
      <c r="S114" s="178"/>
      <c r="T114" s="178"/>
      <c r="U114" s="178"/>
      <c r="V114" s="178"/>
      <c r="W114" s="178"/>
      <c r="X114" s="178"/>
      <c r="Y114" s="178"/>
      <c r="Z114" s="178"/>
      <c r="AA114" s="178"/>
      <c r="AB114" s="178"/>
      <c r="AC114" s="178"/>
      <c r="AD114" s="178"/>
      <c r="AE114" s="178"/>
      <c r="AF114" s="176"/>
      <c r="AG114" s="176"/>
      <c r="AH114" s="176"/>
      <c r="AI114" s="176"/>
      <c r="AJ114" s="176"/>
      <c r="AK114" s="176"/>
      <c r="AL114" s="176"/>
      <c r="AM114" s="176"/>
      <c r="AN114" s="176"/>
      <c r="AO114" s="176"/>
      <c r="AP114" s="176"/>
      <c r="AQ114" s="176"/>
      <c r="AR114" s="176"/>
      <c r="AS114" s="176"/>
      <c r="AT114" s="176"/>
      <c r="AU114" s="176"/>
      <c r="AV114" s="176"/>
      <c r="AW114" s="176"/>
      <c r="AX114" s="176"/>
      <c r="AY114" s="179" t="s">
        <v>131</v>
      </c>
      <c r="AZ114" s="176"/>
      <c r="BA114" s="176"/>
      <c r="BB114" s="176"/>
      <c r="BC114" s="176"/>
      <c r="BD114" s="176"/>
      <c r="BE114" s="180">
        <f t="shared" si="0"/>
        <v>0</v>
      </c>
      <c r="BF114" s="180">
        <f t="shared" si="1"/>
        <v>0</v>
      </c>
      <c r="BG114" s="180">
        <f t="shared" si="2"/>
        <v>0</v>
      </c>
      <c r="BH114" s="180">
        <f t="shared" si="3"/>
        <v>0</v>
      </c>
      <c r="BI114" s="180">
        <f t="shared" si="4"/>
        <v>0</v>
      </c>
      <c r="BJ114" s="179" t="s">
        <v>88</v>
      </c>
      <c r="BK114" s="176"/>
      <c r="BL114" s="176"/>
      <c r="BM114" s="176"/>
    </row>
    <row r="115" spans="1:65" s="2" customFormat="1" ht="11.25">
      <c r="A115" s="34"/>
      <c r="B115" s="35"/>
      <c r="C115" s="36"/>
      <c r="D115" s="36"/>
      <c r="E115" s="36"/>
      <c r="F115" s="36"/>
      <c r="G115" s="36"/>
      <c r="H115" s="36"/>
      <c r="I115" s="36"/>
      <c r="J115" s="36"/>
      <c r="K115" s="36"/>
      <c r="L115" s="51"/>
      <c r="S115" s="34"/>
      <c r="T115" s="34"/>
      <c r="U115" s="34"/>
      <c r="V115" s="34"/>
      <c r="W115" s="34"/>
      <c r="X115" s="34"/>
      <c r="Y115" s="34"/>
      <c r="Z115" s="34"/>
      <c r="AA115" s="34"/>
      <c r="AB115" s="34"/>
      <c r="AC115" s="34"/>
      <c r="AD115" s="34"/>
      <c r="AE115" s="34"/>
    </row>
    <row r="116" spans="1:65" s="2" customFormat="1" ht="29.25" customHeight="1">
      <c r="A116" s="34"/>
      <c r="B116" s="35"/>
      <c r="C116" s="118" t="s">
        <v>105</v>
      </c>
      <c r="D116" s="119"/>
      <c r="E116" s="119"/>
      <c r="F116" s="119"/>
      <c r="G116" s="119"/>
      <c r="H116" s="119"/>
      <c r="I116" s="119"/>
      <c r="J116" s="120">
        <f>ROUND(J96+J108,2)</f>
        <v>0</v>
      </c>
      <c r="K116" s="119"/>
      <c r="L116" s="51"/>
      <c r="S116" s="34"/>
      <c r="T116" s="34"/>
      <c r="U116" s="34"/>
      <c r="V116" s="34"/>
      <c r="W116" s="34"/>
      <c r="X116" s="34"/>
      <c r="Y116" s="34"/>
      <c r="Z116" s="34"/>
      <c r="AA116" s="34"/>
      <c r="AB116" s="34"/>
      <c r="AC116" s="34"/>
      <c r="AD116" s="34"/>
      <c r="AE116" s="34"/>
    </row>
    <row r="117" spans="1:65" s="2" customFormat="1" ht="6.95" customHeight="1">
      <c r="A117" s="34"/>
      <c r="B117" s="54"/>
      <c r="C117" s="55"/>
      <c r="D117" s="55"/>
      <c r="E117" s="55"/>
      <c r="F117" s="55"/>
      <c r="G117" s="55"/>
      <c r="H117" s="55"/>
      <c r="I117" s="55"/>
      <c r="J117" s="55"/>
      <c r="K117" s="55"/>
      <c r="L117" s="51"/>
      <c r="S117" s="34"/>
      <c r="T117" s="34"/>
      <c r="U117" s="34"/>
      <c r="V117" s="34"/>
      <c r="W117" s="34"/>
      <c r="X117" s="34"/>
      <c r="Y117" s="34"/>
      <c r="Z117" s="34"/>
      <c r="AA117" s="34"/>
      <c r="AB117" s="34"/>
      <c r="AC117" s="34"/>
      <c r="AD117" s="34"/>
      <c r="AE117" s="34"/>
    </row>
    <row r="121" spans="1:65" s="2" customFormat="1" ht="6.95" customHeight="1">
      <c r="A121" s="34"/>
      <c r="B121" s="56"/>
      <c r="C121" s="57"/>
      <c r="D121" s="57"/>
      <c r="E121" s="57"/>
      <c r="F121" s="57"/>
      <c r="G121" s="57"/>
      <c r="H121" s="57"/>
      <c r="I121" s="57"/>
      <c r="J121" s="57"/>
      <c r="K121" s="57"/>
      <c r="L121" s="51"/>
      <c r="S121" s="34"/>
      <c r="T121" s="34"/>
      <c r="U121" s="34"/>
      <c r="V121" s="34"/>
      <c r="W121" s="34"/>
      <c r="X121" s="34"/>
      <c r="Y121" s="34"/>
      <c r="Z121" s="34"/>
      <c r="AA121" s="34"/>
      <c r="AB121" s="34"/>
      <c r="AC121" s="34"/>
      <c r="AD121" s="34"/>
      <c r="AE121" s="34"/>
    </row>
    <row r="122" spans="1:65" s="2" customFormat="1" ht="24.95" customHeight="1">
      <c r="A122" s="34"/>
      <c r="B122" s="35"/>
      <c r="C122" s="22" t="s">
        <v>132</v>
      </c>
      <c r="D122" s="36"/>
      <c r="E122" s="36"/>
      <c r="F122" s="36"/>
      <c r="G122" s="36"/>
      <c r="H122" s="36"/>
      <c r="I122" s="36"/>
      <c r="J122" s="36"/>
      <c r="K122" s="36"/>
      <c r="L122" s="51"/>
      <c r="S122" s="34"/>
      <c r="T122" s="34"/>
      <c r="U122" s="34"/>
      <c r="V122" s="34"/>
      <c r="W122" s="34"/>
      <c r="X122" s="34"/>
      <c r="Y122" s="34"/>
      <c r="Z122" s="34"/>
      <c r="AA122" s="34"/>
      <c r="AB122" s="34"/>
      <c r="AC122" s="34"/>
      <c r="AD122" s="34"/>
      <c r="AE122" s="34"/>
    </row>
    <row r="123" spans="1:65" s="2" customFormat="1" ht="6.95" customHeight="1">
      <c r="A123" s="34"/>
      <c r="B123" s="35"/>
      <c r="C123" s="36"/>
      <c r="D123" s="36"/>
      <c r="E123" s="36"/>
      <c r="F123" s="36"/>
      <c r="G123" s="36"/>
      <c r="H123" s="36"/>
      <c r="I123" s="36"/>
      <c r="J123" s="36"/>
      <c r="K123" s="36"/>
      <c r="L123" s="51"/>
      <c r="S123" s="34"/>
      <c r="T123" s="34"/>
      <c r="U123" s="34"/>
      <c r="V123" s="34"/>
      <c r="W123" s="34"/>
      <c r="X123" s="34"/>
      <c r="Y123" s="34"/>
      <c r="Z123" s="34"/>
      <c r="AA123" s="34"/>
      <c r="AB123" s="34"/>
      <c r="AC123" s="34"/>
      <c r="AD123" s="34"/>
      <c r="AE123" s="34"/>
    </row>
    <row r="124" spans="1:65" s="2" customFormat="1" ht="12" customHeight="1">
      <c r="A124" s="34"/>
      <c r="B124" s="35"/>
      <c r="C124" s="28" t="s">
        <v>16</v>
      </c>
      <c r="D124" s="36"/>
      <c r="E124" s="36"/>
      <c r="F124" s="36"/>
      <c r="G124" s="36"/>
      <c r="H124" s="36"/>
      <c r="I124" s="36"/>
      <c r="J124" s="36"/>
      <c r="K124" s="36"/>
      <c r="L124" s="51"/>
      <c r="S124" s="34"/>
      <c r="T124" s="34"/>
      <c r="U124" s="34"/>
      <c r="V124" s="34"/>
      <c r="W124" s="34"/>
      <c r="X124" s="34"/>
      <c r="Y124" s="34"/>
      <c r="Z124" s="34"/>
      <c r="AA124" s="34"/>
      <c r="AB124" s="34"/>
      <c r="AC124" s="34"/>
      <c r="AD124" s="34"/>
      <c r="AE124" s="34"/>
    </row>
    <row r="125" spans="1:65" s="2" customFormat="1" ht="16.5" customHeight="1">
      <c r="A125" s="34"/>
      <c r="B125" s="35"/>
      <c r="C125" s="36"/>
      <c r="D125" s="36"/>
      <c r="E125" s="319" t="str">
        <f>E7</f>
        <v>Chodník při ulici Družstevní - Bořanovice</v>
      </c>
      <c r="F125" s="320"/>
      <c r="G125" s="320"/>
      <c r="H125" s="320"/>
      <c r="I125" s="36"/>
      <c r="J125" s="36"/>
      <c r="K125" s="36"/>
      <c r="L125" s="51"/>
      <c r="S125" s="34"/>
      <c r="T125" s="34"/>
      <c r="U125" s="34"/>
      <c r="V125" s="34"/>
      <c r="W125" s="34"/>
      <c r="X125" s="34"/>
      <c r="Y125" s="34"/>
      <c r="Z125" s="34"/>
      <c r="AA125" s="34"/>
      <c r="AB125" s="34"/>
      <c r="AC125" s="34"/>
      <c r="AD125" s="34"/>
      <c r="AE125" s="34"/>
    </row>
    <row r="126" spans="1:65" s="2" customFormat="1" ht="12" customHeight="1">
      <c r="A126" s="34"/>
      <c r="B126" s="35"/>
      <c r="C126" s="28" t="s">
        <v>107</v>
      </c>
      <c r="D126" s="36"/>
      <c r="E126" s="36"/>
      <c r="F126" s="36"/>
      <c r="G126" s="36"/>
      <c r="H126" s="36"/>
      <c r="I126" s="36"/>
      <c r="J126" s="36"/>
      <c r="K126" s="36"/>
      <c r="L126" s="51"/>
      <c r="S126" s="34"/>
      <c r="T126" s="34"/>
      <c r="U126" s="34"/>
      <c r="V126" s="34"/>
      <c r="W126" s="34"/>
      <c r="X126" s="34"/>
      <c r="Y126" s="34"/>
      <c r="Z126" s="34"/>
      <c r="AA126" s="34"/>
      <c r="AB126" s="34"/>
      <c r="AC126" s="34"/>
      <c r="AD126" s="34"/>
      <c r="AE126" s="34"/>
    </row>
    <row r="127" spans="1:65" s="2" customFormat="1" ht="16.5" customHeight="1">
      <c r="A127" s="34"/>
      <c r="B127" s="35"/>
      <c r="C127" s="36"/>
      <c r="D127" s="36"/>
      <c r="E127" s="265" t="str">
        <f>E9</f>
        <v>SO 100 - Chodník</v>
      </c>
      <c r="F127" s="321"/>
      <c r="G127" s="321"/>
      <c r="H127" s="321"/>
      <c r="I127" s="36"/>
      <c r="J127" s="36"/>
      <c r="K127" s="36"/>
      <c r="L127" s="51"/>
      <c r="S127" s="34"/>
      <c r="T127" s="34"/>
      <c r="U127" s="34"/>
      <c r="V127" s="34"/>
      <c r="W127" s="34"/>
      <c r="X127" s="34"/>
      <c r="Y127" s="34"/>
      <c r="Z127" s="34"/>
      <c r="AA127" s="34"/>
      <c r="AB127" s="34"/>
      <c r="AC127" s="34"/>
      <c r="AD127" s="34"/>
      <c r="AE127" s="34"/>
    </row>
    <row r="128" spans="1:65" s="2" customFormat="1" ht="6.95" customHeight="1">
      <c r="A128" s="34"/>
      <c r="B128" s="35"/>
      <c r="C128" s="36"/>
      <c r="D128" s="36"/>
      <c r="E128" s="36"/>
      <c r="F128" s="36"/>
      <c r="G128" s="36"/>
      <c r="H128" s="36"/>
      <c r="I128" s="36"/>
      <c r="J128" s="36"/>
      <c r="K128" s="36"/>
      <c r="L128" s="51"/>
      <c r="S128" s="34"/>
      <c r="T128" s="34"/>
      <c r="U128" s="34"/>
      <c r="V128" s="34"/>
      <c r="W128" s="34"/>
      <c r="X128" s="34"/>
      <c r="Y128" s="34"/>
      <c r="Z128" s="34"/>
      <c r="AA128" s="34"/>
      <c r="AB128" s="34"/>
      <c r="AC128" s="34"/>
      <c r="AD128" s="34"/>
      <c r="AE128" s="34"/>
    </row>
    <row r="129" spans="1:65" s="2" customFormat="1" ht="12" customHeight="1">
      <c r="A129" s="34"/>
      <c r="B129" s="35"/>
      <c r="C129" s="28" t="s">
        <v>20</v>
      </c>
      <c r="D129" s="36"/>
      <c r="E129" s="36"/>
      <c r="F129" s="26" t="str">
        <f>F12</f>
        <v>ul. Družstevní, Bořanovice</v>
      </c>
      <c r="G129" s="36"/>
      <c r="H129" s="36"/>
      <c r="I129" s="28" t="s">
        <v>22</v>
      </c>
      <c r="J129" s="66" t="str">
        <f>IF(J12="","",J12)</f>
        <v>Vyplň údaj</v>
      </c>
      <c r="K129" s="36"/>
      <c r="L129" s="51"/>
      <c r="S129" s="34"/>
      <c r="T129" s="34"/>
      <c r="U129" s="34"/>
      <c r="V129" s="34"/>
      <c r="W129" s="34"/>
      <c r="X129" s="34"/>
      <c r="Y129" s="34"/>
      <c r="Z129" s="34"/>
      <c r="AA129" s="34"/>
      <c r="AB129" s="34"/>
      <c r="AC129" s="34"/>
      <c r="AD129" s="34"/>
      <c r="AE129" s="34"/>
    </row>
    <row r="130" spans="1:65" s="2" customFormat="1" ht="6.95" customHeight="1">
      <c r="A130" s="34"/>
      <c r="B130" s="35"/>
      <c r="C130" s="36"/>
      <c r="D130" s="36"/>
      <c r="E130" s="36"/>
      <c r="F130" s="36"/>
      <c r="G130" s="36"/>
      <c r="H130" s="36"/>
      <c r="I130" s="36"/>
      <c r="J130" s="36"/>
      <c r="K130" s="36"/>
      <c r="L130" s="51"/>
      <c r="S130" s="34"/>
      <c r="T130" s="34"/>
      <c r="U130" s="34"/>
      <c r="V130" s="34"/>
      <c r="W130" s="34"/>
      <c r="X130" s="34"/>
      <c r="Y130" s="34"/>
      <c r="Z130" s="34"/>
      <c r="AA130" s="34"/>
      <c r="AB130" s="34"/>
      <c r="AC130" s="34"/>
      <c r="AD130" s="34"/>
      <c r="AE130" s="34"/>
    </row>
    <row r="131" spans="1:65" s="2" customFormat="1" ht="15.2" customHeight="1">
      <c r="A131" s="34"/>
      <c r="B131" s="35"/>
      <c r="C131" s="28" t="s">
        <v>23</v>
      </c>
      <c r="D131" s="36"/>
      <c r="E131" s="36"/>
      <c r="F131" s="26" t="str">
        <f>E15</f>
        <v>Technická správa komunikací hl. m. Prahy, a.s.</v>
      </c>
      <c r="G131" s="36"/>
      <c r="H131" s="36"/>
      <c r="I131" s="28" t="s">
        <v>31</v>
      </c>
      <c r="J131" s="31" t="str">
        <f>E21</f>
        <v>Sinpps s.r.o</v>
      </c>
      <c r="K131" s="36"/>
      <c r="L131" s="51"/>
      <c r="S131" s="34"/>
      <c r="T131" s="34"/>
      <c r="U131" s="34"/>
      <c r="V131" s="34"/>
      <c r="W131" s="34"/>
      <c r="X131" s="34"/>
      <c r="Y131" s="34"/>
      <c r="Z131" s="34"/>
      <c r="AA131" s="34"/>
      <c r="AB131" s="34"/>
      <c r="AC131" s="34"/>
      <c r="AD131" s="34"/>
      <c r="AE131" s="34"/>
    </row>
    <row r="132" spans="1:65" s="2" customFormat="1" ht="15.2" customHeight="1">
      <c r="A132" s="34"/>
      <c r="B132" s="35"/>
      <c r="C132" s="28" t="s">
        <v>29</v>
      </c>
      <c r="D132" s="36"/>
      <c r="E132" s="36"/>
      <c r="F132" s="26" t="str">
        <f>IF(E18="","",E18)</f>
        <v>Vyplň údaj</v>
      </c>
      <c r="G132" s="36"/>
      <c r="H132" s="36"/>
      <c r="I132" s="28" t="s">
        <v>35</v>
      </c>
      <c r="J132" s="31" t="str">
        <f>E24</f>
        <v>Sinpps s.r.o</v>
      </c>
      <c r="K132" s="36"/>
      <c r="L132" s="51"/>
      <c r="S132" s="34"/>
      <c r="T132" s="34"/>
      <c r="U132" s="34"/>
      <c r="V132" s="34"/>
      <c r="W132" s="34"/>
      <c r="X132" s="34"/>
      <c r="Y132" s="34"/>
      <c r="Z132" s="34"/>
      <c r="AA132" s="34"/>
      <c r="AB132" s="34"/>
      <c r="AC132" s="34"/>
      <c r="AD132" s="34"/>
      <c r="AE132" s="34"/>
    </row>
    <row r="133" spans="1:65" s="2" customFormat="1" ht="10.35" customHeight="1">
      <c r="A133" s="34"/>
      <c r="B133" s="35"/>
      <c r="C133" s="36"/>
      <c r="D133" s="36"/>
      <c r="E133" s="36"/>
      <c r="F133" s="36"/>
      <c r="G133" s="36"/>
      <c r="H133" s="36"/>
      <c r="I133" s="36"/>
      <c r="J133" s="36"/>
      <c r="K133" s="36"/>
      <c r="L133" s="51"/>
      <c r="S133" s="34"/>
      <c r="T133" s="34"/>
      <c r="U133" s="34"/>
      <c r="V133" s="34"/>
      <c r="W133" s="34"/>
      <c r="X133" s="34"/>
      <c r="Y133" s="34"/>
      <c r="Z133" s="34"/>
      <c r="AA133" s="34"/>
      <c r="AB133" s="34"/>
      <c r="AC133" s="34"/>
      <c r="AD133" s="34"/>
      <c r="AE133" s="34"/>
    </row>
    <row r="134" spans="1:65" s="11" customFormat="1" ht="29.25" customHeight="1">
      <c r="A134" s="181"/>
      <c r="B134" s="182"/>
      <c r="C134" s="183" t="s">
        <v>133</v>
      </c>
      <c r="D134" s="184" t="s">
        <v>65</v>
      </c>
      <c r="E134" s="184" t="s">
        <v>61</v>
      </c>
      <c r="F134" s="184" t="s">
        <v>62</v>
      </c>
      <c r="G134" s="184" t="s">
        <v>134</v>
      </c>
      <c r="H134" s="184" t="s">
        <v>135</v>
      </c>
      <c r="I134" s="184" t="s">
        <v>136</v>
      </c>
      <c r="J134" s="184" t="s">
        <v>112</v>
      </c>
      <c r="K134" s="185" t="s">
        <v>137</v>
      </c>
      <c r="L134" s="186"/>
      <c r="M134" s="75" t="s">
        <v>1</v>
      </c>
      <c r="N134" s="76" t="s">
        <v>44</v>
      </c>
      <c r="O134" s="76" t="s">
        <v>138</v>
      </c>
      <c r="P134" s="76" t="s">
        <v>139</v>
      </c>
      <c r="Q134" s="76" t="s">
        <v>140</v>
      </c>
      <c r="R134" s="76" t="s">
        <v>141</v>
      </c>
      <c r="S134" s="76" t="s">
        <v>142</v>
      </c>
      <c r="T134" s="77" t="s">
        <v>143</v>
      </c>
      <c r="U134" s="181"/>
      <c r="V134" s="181"/>
      <c r="W134" s="181"/>
      <c r="X134" s="181"/>
      <c r="Y134" s="181"/>
      <c r="Z134" s="181"/>
      <c r="AA134" s="181"/>
      <c r="AB134" s="181"/>
      <c r="AC134" s="181"/>
      <c r="AD134" s="181"/>
      <c r="AE134" s="181"/>
    </row>
    <row r="135" spans="1:65" s="2" customFormat="1" ht="22.9" customHeight="1">
      <c r="A135" s="34"/>
      <c r="B135" s="35"/>
      <c r="C135" s="82" t="s">
        <v>144</v>
      </c>
      <c r="D135" s="36"/>
      <c r="E135" s="36"/>
      <c r="F135" s="36"/>
      <c r="G135" s="36"/>
      <c r="H135" s="36"/>
      <c r="I135" s="36"/>
      <c r="J135" s="187">
        <f>BK135</f>
        <v>0</v>
      </c>
      <c r="K135" s="36"/>
      <c r="L135" s="37"/>
      <c r="M135" s="78"/>
      <c r="N135" s="188"/>
      <c r="O135" s="79"/>
      <c r="P135" s="189">
        <f>P136</f>
        <v>0</v>
      </c>
      <c r="Q135" s="79"/>
      <c r="R135" s="189">
        <f>R136</f>
        <v>370.02563139999995</v>
      </c>
      <c r="S135" s="79"/>
      <c r="T135" s="190">
        <f>T136</f>
        <v>39.427250000000001</v>
      </c>
      <c r="U135" s="34"/>
      <c r="V135" s="34"/>
      <c r="W135" s="34"/>
      <c r="X135" s="34"/>
      <c r="Y135" s="34"/>
      <c r="Z135" s="34"/>
      <c r="AA135" s="34"/>
      <c r="AB135" s="34"/>
      <c r="AC135" s="34"/>
      <c r="AD135" s="34"/>
      <c r="AE135" s="34"/>
      <c r="AT135" s="16" t="s">
        <v>79</v>
      </c>
      <c r="AU135" s="16" t="s">
        <v>114</v>
      </c>
      <c r="BK135" s="191">
        <f>BK136</f>
        <v>0</v>
      </c>
    </row>
    <row r="136" spans="1:65" s="12" customFormat="1" ht="25.9" customHeight="1">
      <c r="B136" s="192"/>
      <c r="C136" s="193"/>
      <c r="D136" s="194" t="s">
        <v>79</v>
      </c>
      <c r="E136" s="195" t="s">
        <v>145</v>
      </c>
      <c r="F136" s="195" t="s">
        <v>146</v>
      </c>
      <c r="G136" s="193"/>
      <c r="H136" s="193"/>
      <c r="I136" s="196"/>
      <c r="J136" s="197">
        <f>BK136</f>
        <v>0</v>
      </c>
      <c r="K136" s="193"/>
      <c r="L136" s="198"/>
      <c r="M136" s="199"/>
      <c r="N136" s="200"/>
      <c r="O136" s="200"/>
      <c r="P136" s="201">
        <f>P137+P205+P213+P217+P258+P293+P339+P355</f>
        <v>0</v>
      </c>
      <c r="Q136" s="200"/>
      <c r="R136" s="201">
        <f>R137+R205+R213+R217+R258+R293+R339+R355</f>
        <v>370.02563139999995</v>
      </c>
      <c r="S136" s="200"/>
      <c r="T136" s="202">
        <f>T137+T205+T213+T217+T258+T293+T339+T355</f>
        <v>39.427250000000001</v>
      </c>
      <c r="AR136" s="203" t="s">
        <v>88</v>
      </c>
      <c r="AT136" s="204" t="s">
        <v>79</v>
      </c>
      <c r="AU136" s="204" t="s">
        <v>80</v>
      </c>
      <c r="AY136" s="203" t="s">
        <v>147</v>
      </c>
      <c r="BK136" s="205">
        <f>BK137+BK205+BK213+BK217+BK258+BK293+BK339+BK355</f>
        <v>0</v>
      </c>
    </row>
    <row r="137" spans="1:65" s="12" customFormat="1" ht="22.9" customHeight="1">
      <c r="B137" s="192"/>
      <c r="C137" s="193"/>
      <c r="D137" s="194" t="s">
        <v>79</v>
      </c>
      <c r="E137" s="206" t="s">
        <v>88</v>
      </c>
      <c r="F137" s="206" t="s">
        <v>148</v>
      </c>
      <c r="G137" s="193"/>
      <c r="H137" s="193"/>
      <c r="I137" s="196"/>
      <c r="J137" s="207">
        <f>BK137</f>
        <v>0</v>
      </c>
      <c r="K137" s="193"/>
      <c r="L137" s="198"/>
      <c r="M137" s="199"/>
      <c r="N137" s="200"/>
      <c r="O137" s="200"/>
      <c r="P137" s="201">
        <f>SUM(P138:P204)</f>
        <v>0</v>
      </c>
      <c r="Q137" s="200"/>
      <c r="R137" s="201">
        <f>SUM(R138:R204)</f>
        <v>42.505744999999997</v>
      </c>
      <c r="S137" s="200"/>
      <c r="T137" s="202">
        <f>SUM(T138:T204)</f>
        <v>34.687249999999999</v>
      </c>
      <c r="AR137" s="203" t="s">
        <v>88</v>
      </c>
      <c r="AT137" s="204" t="s">
        <v>79</v>
      </c>
      <c r="AU137" s="204" t="s">
        <v>88</v>
      </c>
      <c r="AY137" s="203" t="s">
        <v>147</v>
      </c>
      <c r="BK137" s="205">
        <f>SUM(BK138:BK204)</f>
        <v>0</v>
      </c>
    </row>
    <row r="138" spans="1:65" s="2" customFormat="1" ht="33" customHeight="1">
      <c r="A138" s="34"/>
      <c r="B138" s="35"/>
      <c r="C138" s="208" t="s">
        <v>88</v>
      </c>
      <c r="D138" s="208" t="s">
        <v>149</v>
      </c>
      <c r="E138" s="209" t="s">
        <v>150</v>
      </c>
      <c r="F138" s="210" t="s">
        <v>151</v>
      </c>
      <c r="G138" s="211" t="s">
        <v>152</v>
      </c>
      <c r="H138" s="212">
        <v>12</v>
      </c>
      <c r="I138" s="213"/>
      <c r="J138" s="214">
        <f>ROUND(I138*H138,2)</f>
        <v>0</v>
      </c>
      <c r="K138" s="210" t="s">
        <v>153</v>
      </c>
      <c r="L138" s="37"/>
      <c r="M138" s="215" t="s">
        <v>1</v>
      </c>
      <c r="N138" s="216" t="s">
        <v>45</v>
      </c>
      <c r="O138" s="71"/>
      <c r="P138" s="217">
        <f>O138*H138</f>
        <v>0</v>
      </c>
      <c r="Q138" s="217">
        <v>0</v>
      </c>
      <c r="R138" s="217">
        <f>Q138*H138</f>
        <v>0</v>
      </c>
      <c r="S138" s="217">
        <v>0.255</v>
      </c>
      <c r="T138" s="218">
        <f>S138*H138</f>
        <v>3.06</v>
      </c>
      <c r="U138" s="34"/>
      <c r="V138" s="34"/>
      <c r="W138" s="34"/>
      <c r="X138" s="34"/>
      <c r="Y138" s="34"/>
      <c r="Z138" s="34"/>
      <c r="AA138" s="34"/>
      <c r="AB138" s="34"/>
      <c r="AC138" s="34"/>
      <c r="AD138" s="34"/>
      <c r="AE138" s="34"/>
      <c r="AR138" s="219" t="s">
        <v>154</v>
      </c>
      <c r="AT138" s="219" t="s">
        <v>149</v>
      </c>
      <c r="AU138" s="219" t="s">
        <v>90</v>
      </c>
      <c r="AY138" s="16" t="s">
        <v>147</v>
      </c>
      <c r="BE138" s="114">
        <f>IF(N138="základní",J138,0)</f>
        <v>0</v>
      </c>
      <c r="BF138" s="114">
        <f>IF(N138="snížená",J138,0)</f>
        <v>0</v>
      </c>
      <c r="BG138" s="114">
        <f>IF(N138="zákl. přenesená",J138,0)</f>
        <v>0</v>
      </c>
      <c r="BH138" s="114">
        <f>IF(N138="sníž. přenesená",J138,0)</f>
        <v>0</v>
      </c>
      <c r="BI138" s="114">
        <f>IF(N138="nulová",J138,0)</f>
        <v>0</v>
      </c>
      <c r="BJ138" s="16" t="s">
        <v>88</v>
      </c>
      <c r="BK138" s="114">
        <f>ROUND(I138*H138,2)</f>
        <v>0</v>
      </c>
      <c r="BL138" s="16" t="s">
        <v>154</v>
      </c>
      <c r="BM138" s="219" t="s">
        <v>155</v>
      </c>
    </row>
    <row r="139" spans="1:65" s="2" customFormat="1" ht="146.25">
      <c r="A139" s="34"/>
      <c r="B139" s="35"/>
      <c r="C139" s="36"/>
      <c r="D139" s="220" t="s">
        <v>156</v>
      </c>
      <c r="E139" s="36"/>
      <c r="F139" s="221" t="s">
        <v>157</v>
      </c>
      <c r="G139" s="36"/>
      <c r="H139" s="36"/>
      <c r="I139" s="178"/>
      <c r="J139" s="36"/>
      <c r="K139" s="36"/>
      <c r="L139" s="37"/>
      <c r="M139" s="222"/>
      <c r="N139" s="223"/>
      <c r="O139" s="71"/>
      <c r="P139" s="71"/>
      <c r="Q139" s="71"/>
      <c r="R139" s="71"/>
      <c r="S139" s="71"/>
      <c r="T139" s="72"/>
      <c r="U139" s="34"/>
      <c r="V139" s="34"/>
      <c r="W139" s="34"/>
      <c r="X139" s="34"/>
      <c r="Y139" s="34"/>
      <c r="Z139" s="34"/>
      <c r="AA139" s="34"/>
      <c r="AB139" s="34"/>
      <c r="AC139" s="34"/>
      <c r="AD139" s="34"/>
      <c r="AE139" s="34"/>
      <c r="AT139" s="16" t="s">
        <v>156</v>
      </c>
      <c r="AU139" s="16" t="s">
        <v>90</v>
      </c>
    </row>
    <row r="140" spans="1:65" s="2" customFormat="1" ht="24">
      <c r="A140" s="34"/>
      <c r="B140" s="35"/>
      <c r="C140" s="208" t="s">
        <v>90</v>
      </c>
      <c r="D140" s="208" t="s">
        <v>149</v>
      </c>
      <c r="E140" s="209" t="s">
        <v>158</v>
      </c>
      <c r="F140" s="210" t="s">
        <v>159</v>
      </c>
      <c r="G140" s="211" t="s">
        <v>152</v>
      </c>
      <c r="H140" s="212">
        <v>612</v>
      </c>
      <c r="I140" s="213"/>
      <c r="J140" s="214">
        <f>ROUND(I140*H140,2)</f>
        <v>0</v>
      </c>
      <c r="K140" s="210" t="s">
        <v>153</v>
      </c>
      <c r="L140" s="37"/>
      <c r="M140" s="215" t="s">
        <v>1</v>
      </c>
      <c r="N140" s="216" t="s">
        <v>45</v>
      </c>
      <c r="O140" s="71"/>
      <c r="P140" s="217">
        <f>O140*H140</f>
        <v>0</v>
      </c>
      <c r="Q140" s="217">
        <v>0</v>
      </c>
      <c r="R140" s="217">
        <f>Q140*H140</f>
        <v>0</v>
      </c>
      <c r="S140" s="217">
        <v>0</v>
      </c>
      <c r="T140" s="218">
        <f>S140*H140</f>
        <v>0</v>
      </c>
      <c r="U140" s="34"/>
      <c r="V140" s="34"/>
      <c r="W140" s="34"/>
      <c r="X140" s="34"/>
      <c r="Y140" s="34"/>
      <c r="Z140" s="34"/>
      <c r="AA140" s="34"/>
      <c r="AB140" s="34"/>
      <c r="AC140" s="34"/>
      <c r="AD140" s="34"/>
      <c r="AE140" s="34"/>
      <c r="AR140" s="219" t="s">
        <v>154</v>
      </c>
      <c r="AT140" s="219" t="s">
        <v>149</v>
      </c>
      <c r="AU140" s="219" t="s">
        <v>90</v>
      </c>
      <c r="AY140" s="16" t="s">
        <v>147</v>
      </c>
      <c r="BE140" s="114">
        <f>IF(N140="základní",J140,0)</f>
        <v>0</v>
      </c>
      <c r="BF140" s="114">
        <f>IF(N140="snížená",J140,0)</f>
        <v>0</v>
      </c>
      <c r="BG140" s="114">
        <f>IF(N140="zákl. přenesená",J140,0)</f>
        <v>0</v>
      </c>
      <c r="BH140" s="114">
        <f>IF(N140="sníž. přenesená",J140,0)</f>
        <v>0</v>
      </c>
      <c r="BI140" s="114">
        <f>IF(N140="nulová",J140,0)</f>
        <v>0</v>
      </c>
      <c r="BJ140" s="16" t="s">
        <v>88</v>
      </c>
      <c r="BK140" s="114">
        <f>ROUND(I140*H140,2)</f>
        <v>0</v>
      </c>
      <c r="BL140" s="16" t="s">
        <v>154</v>
      </c>
      <c r="BM140" s="219" t="s">
        <v>160</v>
      </c>
    </row>
    <row r="141" spans="1:65" s="2" customFormat="1" ht="68.25">
      <c r="A141" s="34"/>
      <c r="B141" s="35"/>
      <c r="C141" s="36"/>
      <c r="D141" s="220" t="s">
        <v>156</v>
      </c>
      <c r="E141" s="36"/>
      <c r="F141" s="221" t="s">
        <v>161</v>
      </c>
      <c r="G141" s="36"/>
      <c r="H141" s="36"/>
      <c r="I141" s="178"/>
      <c r="J141" s="36"/>
      <c r="K141" s="36"/>
      <c r="L141" s="37"/>
      <c r="M141" s="222"/>
      <c r="N141" s="223"/>
      <c r="O141" s="71"/>
      <c r="P141" s="71"/>
      <c r="Q141" s="71"/>
      <c r="R141" s="71"/>
      <c r="S141" s="71"/>
      <c r="T141" s="72"/>
      <c r="U141" s="34"/>
      <c r="V141" s="34"/>
      <c r="W141" s="34"/>
      <c r="X141" s="34"/>
      <c r="Y141" s="34"/>
      <c r="Z141" s="34"/>
      <c r="AA141" s="34"/>
      <c r="AB141" s="34"/>
      <c r="AC141" s="34"/>
      <c r="AD141" s="34"/>
      <c r="AE141" s="34"/>
      <c r="AT141" s="16" t="s">
        <v>156</v>
      </c>
      <c r="AU141" s="16" t="s">
        <v>90</v>
      </c>
    </row>
    <row r="142" spans="1:65" s="2" customFormat="1" ht="36">
      <c r="A142" s="34"/>
      <c r="B142" s="35"/>
      <c r="C142" s="208" t="s">
        <v>162</v>
      </c>
      <c r="D142" s="208" t="s">
        <v>149</v>
      </c>
      <c r="E142" s="209" t="s">
        <v>163</v>
      </c>
      <c r="F142" s="210" t="s">
        <v>164</v>
      </c>
      <c r="G142" s="211" t="s">
        <v>165</v>
      </c>
      <c r="H142" s="212">
        <v>90.6</v>
      </c>
      <c r="I142" s="213"/>
      <c r="J142" s="214">
        <f>ROUND(I142*H142,2)</f>
        <v>0</v>
      </c>
      <c r="K142" s="210" t="s">
        <v>153</v>
      </c>
      <c r="L142" s="37"/>
      <c r="M142" s="215" t="s">
        <v>1</v>
      </c>
      <c r="N142" s="216" t="s">
        <v>45</v>
      </c>
      <c r="O142" s="71"/>
      <c r="P142" s="217">
        <f>O142*H142</f>
        <v>0</v>
      </c>
      <c r="Q142" s="217">
        <v>0</v>
      </c>
      <c r="R142" s="217">
        <f>Q142*H142</f>
        <v>0</v>
      </c>
      <c r="S142" s="217">
        <v>0</v>
      </c>
      <c r="T142" s="218">
        <f>S142*H142</f>
        <v>0</v>
      </c>
      <c r="U142" s="34"/>
      <c r="V142" s="34"/>
      <c r="W142" s="34"/>
      <c r="X142" s="34"/>
      <c r="Y142" s="34"/>
      <c r="Z142" s="34"/>
      <c r="AA142" s="34"/>
      <c r="AB142" s="34"/>
      <c r="AC142" s="34"/>
      <c r="AD142" s="34"/>
      <c r="AE142" s="34"/>
      <c r="AR142" s="219" t="s">
        <v>154</v>
      </c>
      <c r="AT142" s="219" t="s">
        <v>149</v>
      </c>
      <c r="AU142" s="219" t="s">
        <v>90</v>
      </c>
      <c r="AY142" s="16" t="s">
        <v>147</v>
      </c>
      <c r="BE142" s="114">
        <f>IF(N142="základní",J142,0)</f>
        <v>0</v>
      </c>
      <c r="BF142" s="114">
        <f>IF(N142="snížená",J142,0)</f>
        <v>0</v>
      </c>
      <c r="BG142" s="114">
        <f>IF(N142="zákl. přenesená",J142,0)</f>
        <v>0</v>
      </c>
      <c r="BH142" s="114">
        <f>IF(N142="sníž. přenesená",J142,0)</f>
        <v>0</v>
      </c>
      <c r="BI142" s="114">
        <f>IF(N142="nulová",J142,0)</f>
        <v>0</v>
      </c>
      <c r="BJ142" s="16" t="s">
        <v>88</v>
      </c>
      <c r="BK142" s="114">
        <f>ROUND(I142*H142,2)</f>
        <v>0</v>
      </c>
      <c r="BL142" s="16" t="s">
        <v>154</v>
      </c>
      <c r="BM142" s="219" t="s">
        <v>166</v>
      </c>
    </row>
    <row r="143" spans="1:65" s="2" customFormat="1" ht="78">
      <c r="A143" s="34"/>
      <c r="B143" s="35"/>
      <c r="C143" s="36"/>
      <c r="D143" s="220" t="s">
        <v>156</v>
      </c>
      <c r="E143" s="36"/>
      <c r="F143" s="221" t="s">
        <v>167</v>
      </c>
      <c r="G143" s="36"/>
      <c r="H143" s="36"/>
      <c r="I143" s="178"/>
      <c r="J143" s="36"/>
      <c r="K143" s="36"/>
      <c r="L143" s="37"/>
      <c r="M143" s="222"/>
      <c r="N143" s="223"/>
      <c r="O143" s="71"/>
      <c r="P143" s="71"/>
      <c r="Q143" s="71"/>
      <c r="R143" s="71"/>
      <c r="S143" s="71"/>
      <c r="T143" s="72"/>
      <c r="U143" s="34"/>
      <c r="V143" s="34"/>
      <c r="W143" s="34"/>
      <c r="X143" s="34"/>
      <c r="Y143" s="34"/>
      <c r="Z143" s="34"/>
      <c r="AA143" s="34"/>
      <c r="AB143" s="34"/>
      <c r="AC143" s="34"/>
      <c r="AD143" s="34"/>
      <c r="AE143" s="34"/>
      <c r="AT143" s="16" t="s">
        <v>156</v>
      </c>
      <c r="AU143" s="16" t="s">
        <v>90</v>
      </c>
    </row>
    <row r="144" spans="1:65" s="13" customFormat="1" ht="11.25">
      <c r="B144" s="224"/>
      <c r="C144" s="225"/>
      <c r="D144" s="220" t="s">
        <v>168</v>
      </c>
      <c r="E144" s="226" t="s">
        <v>1</v>
      </c>
      <c r="F144" s="227" t="s">
        <v>169</v>
      </c>
      <c r="G144" s="225"/>
      <c r="H144" s="228">
        <v>22.12</v>
      </c>
      <c r="I144" s="229"/>
      <c r="J144" s="225"/>
      <c r="K144" s="225"/>
      <c r="L144" s="230"/>
      <c r="M144" s="231"/>
      <c r="N144" s="232"/>
      <c r="O144" s="232"/>
      <c r="P144" s="232"/>
      <c r="Q144" s="232"/>
      <c r="R144" s="232"/>
      <c r="S144" s="232"/>
      <c r="T144" s="233"/>
      <c r="AT144" s="234" t="s">
        <v>168</v>
      </c>
      <c r="AU144" s="234" t="s">
        <v>90</v>
      </c>
      <c r="AV144" s="13" t="s">
        <v>90</v>
      </c>
      <c r="AW144" s="13" t="s">
        <v>36</v>
      </c>
      <c r="AX144" s="13" t="s">
        <v>80</v>
      </c>
      <c r="AY144" s="234" t="s">
        <v>147</v>
      </c>
    </row>
    <row r="145" spans="1:65" s="13" customFormat="1" ht="22.5">
      <c r="B145" s="224"/>
      <c r="C145" s="225"/>
      <c r="D145" s="220" t="s">
        <v>168</v>
      </c>
      <c r="E145" s="226" t="s">
        <v>1</v>
      </c>
      <c r="F145" s="227" t="s">
        <v>170</v>
      </c>
      <c r="G145" s="225"/>
      <c r="H145" s="228">
        <v>54.48</v>
      </c>
      <c r="I145" s="229"/>
      <c r="J145" s="225"/>
      <c r="K145" s="225"/>
      <c r="L145" s="230"/>
      <c r="M145" s="231"/>
      <c r="N145" s="232"/>
      <c r="O145" s="232"/>
      <c r="P145" s="232"/>
      <c r="Q145" s="232"/>
      <c r="R145" s="232"/>
      <c r="S145" s="232"/>
      <c r="T145" s="233"/>
      <c r="AT145" s="234" t="s">
        <v>168</v>
      </c>
      <c r="AU145" s="234" t="s">
        <v>90</v>
      </c>
      <c r="AV145" s="13" t="s">
        <v>90</v>
      </c>
      <c r="AW145" s="13" t="s">
        <v>36</v>
      </c>
      <c r="AX145" s="13" t="s">
        <v>80</v>
      </c>
      <c r="AY145" s="234" t="s">
        <v>147</v>
      </c>
    </row>
    <row r="146" spans="1:65" s="13" customFormat="1" ht="11.25">
      <c r="B146" s="224"/>
      <c r="C146" s="225"/>
      <c r="D146" s="220" t="s">
        <v>168</v>
      </c>
      <c r="E146" s="226" t="s">
        <v>1</v>
      </c>
      <c r="F146" s="227" t="s">
        <v>171</v>
      </c>
      <c r="G146" s="225"/>
      <c r="H146" s="228">
        <v>4</v>
      </c>
      <c r="I146" s="229"/>
      <c r="J146" s="225"/>
      <c r="K146" s="225"/>
      <c r="L146" s="230"/>
      <c r="M146" s="231"/>
      <c r="N146" s="232"/>
      <c r="O146" s="232"/>
      <c r="P146" s="232"/>
      <c r="Q146" s="232"/>
      <c r="R146" s="232"/>
      <c r="S146" s="232"/>
      <c r="T146" s="233"/>
      <c r="AT146" s="234" t="s">
        <v>168</v>
      </c>
      <c r="AU146" s="234" t="s">
        <v>90</v>
      </c>
      <c r="AV146" s="13" t="s">
        <v>90</v>
      </c>
      <c r="AW146" s="13" t="s">
        <v>36</v>
      </c>
      <c r="AX146" s="13" t="s">
        <v>80</v>
      </c>
      <c r="AY146" s="234" t="s">
        <v>147</v>
      </c>
    </row>
    <row r="147" spans="1:65" s="13" customFormat="1" ht="11.25">
      <c r="B147" s="224"/>
      <c r="C147" s="225"/>
      <c r="D147" s="220" t="s">
        <v>168</v>
      </c>
      <c r="E147" s="226" t="s">
        <v>1</v>
      </c>
      <c r="F147" s="227" t="s">
        <v>172</v>
      </c>
      <c r="G147" s="225"/>
      <c r="H147" s="228">
        <v>10</v>
      </c>
      <c r="I147" s="229"/>
      <c r="J147" s="225"/>
      <c r="K147" s="225"/>
      <c r="L147" s="230"/>
      <c r="M147" s="231"/>
      <c r="N147" s="232"/>
      <c r="O147" s="232"/>
      <c r="P147" s="232"/>
      <c r="Q147" s="232"/>
      <c r="R147" s="232"/>
      <c r="S147" s="232"/>
      <c r="T147" s="233"/>
      <c r="AT147" s="234" t="s">
        <v>168</v>
      </c>
      <c r="AU147" s="234" t="s">
        <v>90</v>
      </c>
      <c r="AV147" s="13" t="s">
        <v>90</v>
      </c>
      <c r="AW147" s="13" t="s">
        <v>36</v>
      </c>
      <c r="AX147" s="13" t="s">
        <v>80</v>
      </c>
      <c r="AY147" s="234" t="s">
        <v>147</v>
      </c>
    </row>
    <row r="148" spans="1:65" s="14" customFormat="1" ht="11.25">
      <c r="B148" s="235"/>
      <c r="C148" s="236"/>
      <c r="D148" s="220" t="s">
        <v>168</v>
      </c>
      <c r="E148" s="237" t="s">
        <v>1</v>
      </c>
      <c r="F148" s="238" t="s">
        <v>173</v>
      </c>
      <c r="G148" s="236"/>
      <c r="H148" s="239">
        <v>90.6</v>
      </c>
      <c r="I148" s="240"/>
      <c r="J148" s="236"/>
      <c r="K148" s="236"/>
      <c r="L148" s="241"/>
      <c r="M148" s="242"/>
      <c r="N148" s="243"/>
      <c r="O148" s="243"/>
      <c r="P148" s="243"/>
      <c r="Q148" s="243"/>
      <c r="R148" s="243"/>
      <c r="S148" s="243"/>
      <c r="T148" s="244"/>
      <c r="AT148" s="245" t="s">
        <v>168</v>
      </c>
      <c r="AU148" s="245" t="s">
        <v>90</v>
      </c>
      <c r="AV148" s="14" t="s">
        <v>154</v>
      </c>
      <c r="AW148" s="14" t="s">
        <v>36</v>
      </c>
      <c r="AX148" s="14" t="s">
        <v>88</v>
      </c>
      <c r="AY148" s="245" t="s">
        <v>147</v>
      </c>
    </row>
    <row r="149" spans="1:65" s="2" customFormat="1" ht="33" customHeight="1">
      <c r="A149" s="34"/>
      <c r="B149" s="35"/>
      <c r="C149" s="208" t="s">
        <v>154</v>
      </c>
      <c r="D149" s="208" t="s">
        <v>149</v>
      </c>
      <c r="E149" s="209" t="s">
        <v>174</v>
      </c>
      <c r="F149" s="210" t="s">
        <v>175</v>
      </c>
      <c r="G149" s="211" t="s">
        <v>165</v>
      </c>
      <c r="H149" s="212">
        <v>53.68</v>
      </c>
      <c r="I149" s="213"/>
      <c r="J149" s="214">
        <f>ROUND(I149*H149,2)</f>
        <v>0</v>
      </c>
      <c r="K149" s="210" t="s">
        <v>153</v>
      </c>
      <c r="L149" s="37"/>
      <c r="M149" s="215" t="s">
        <v>1</v>
      </c>
      <c r="N149" s="216" t="s">
        <v>45</v>
      </c>
      <c r="O149" s="71"/>
      <c r="P149" s="217">
        <f>O149*H149</f>
        <v>0</v>
      </c>
      <c r="Q149" s="217">
        <v>0</v>
      </c>
      <c r="R149" s="217">
        <f>Q149*H149</f>
        <v>0</v>
      </c>
      <c r="S149" s="217">
        <v>0</v>
      </c>
      <c r="T149" s="218">
        <f>S149*H149</f>
        <v>0</v>
      </c>
      <c r="U149" s="34"/>
      <c r="V149" s="34"/>
      <c r="W149" s="34"/>
      <c r="X149" s="34"/>
      <c r="Y149" s="34"/>
      <c r="Z149" s="34"/>
      <c r="AA149" s="34"/>
      <c r="AB149" s="34"/>
      <c r="AC149" s="34"/>
      <c r="AD149" s="34"/>
      <c r="AE149" s="34"/>
      <c r="AR149" s="219" t="s">
        <v>154</v>
      </c>
      <c r="AT149" s="219" t="s">
        <v>149</v>
      </c>
      <c r="AU149" s="219" t="s">
        <v>90</v>
      </c>
      <c r="AY149" s="16" t="s">
        <v>147</v>
      </c>
      <c r="BE149" s="114">
        <f>IF(N149="základní",J149,0)</f>
        <v>0</v>
      </c>
      <c r="BF149" s="114">
        <f>IF(N149="snížená",J149,0)</f>
        <v>0</v>
      </c>
      <c r="BG149" s="114">
        <f>IF(N149="zákl. přenesená",J149,0)</f>
        <v>0</v>
      </c>
      <c r="BH149" s="114">
        <f>IF(N149="sníž. přenesená",J149,0)</f>
        <v>0</v>
      </c>
      <c r="BI149" s="114">
        <f>IF(N149="nulová",J149,0)</f>
        <v>0</v>
      </c>
      <c r="BJ149" s="16" t="s">
        <v>88</v>
      </c>
      <c r="BK149" s="114">
        <f>ROUND(I149*H149,2)</f>
        <v>0</v>
      </c>
      <c r="BL149" s="16" t="s">
        <v>154</v>
      </c>
      <c r="BM149" s="219" t="s">
        <v>176</v>
      </c>
    </row>
    <row r="150" spans="1:65" s="2" customFormat="1" ht="39">
      <c r="A150" s="34"/>
      <c r="B150" s="35"/>
      <c r="C150" s="36"/>
      <c r="D150" s="220" t="s">
        <v>156</v>
      </c>
      <c r="E150" s="36"/>
      <c r="F150" s="221" t="s">
        <v>177</v>
      </c>
      <c r="G150" s="36"/>
      <c r="H150" s="36"/>
      <c r="I150" s="178"/>
      <c r="J150" s="36"/>
      <c r="K150" s="36"/>
      <c r="L150" s="37"/>
      <c r="M150" s="222"/>
      <c r="N150" s="223"/>
      <c r="O150" s="71"/>
      <c r="P150" s="71"/>
      <c r="Q150" s="71"/>
      <c r="R150" s="71"/>
      <c r="S150" s="71"/>
      <c r="T150" s="72"/>
      <c r="U150" s="34"/>
      <c r="V150" s="34"/>
      <c r="W150" s="34"/>
      <c r="X150" s="34"/>
      <c r="Y150" s="34"/>
      <c r="Z150" s="34"/>
      <c r="AA150" s="34"/>
      <c r="AB150" s="34"/>
      <c r="AC150" s="34"/>
      <c r="AD150" s="34"/>
      <c r="AE150" s="34"/>
      <c r="AT150" s="16" t="s">
        <v>156</v>
      </c>
      <c r="AU150" s="16" t="s">
        <v>90</v>
      </c>
    </row>
    <row r="151" spans="1:65" s="13" customFormat="1" ht="22.5">
      <c r="B151" s="224"/>
      <c r="C151" s="225"/>
      <c r="D151" s="220" t="s">
        <v>168</v>
      </c>
      <c r="E151" s="226" t="s">
        <v>1</v>
      </c>
      <c r="F151" s="227" t="s">
        <v>178</v>
      </c>
      <c r="G151" s="225"/>
      <c r="H151" s="228">
        <v>20.58</v>
      </c>
      <c r="I151" s="229"/>
      <c r="J151" s="225"/>
      <c r="K151" s="225"/>
      <c r="L151" s="230"/>
      <c r="M151" s="231"/>
      <c r="N151" s="232"/>
      <c r="O151" s="232"/>
      <c r="P151" s="232"/>
      <c r="Q151" s="232"/>
      <c r="R151" s="232"/>
      <c r="S151" s="232"/>
      <c r="T151" s="233"/>
      <c r="AT151" s="234" t="s">
        <v>168</v>
      </c>
      <c r="AU151" s="234" t="s">
        <v>90</v>
      </c>
      <c r="AV151" s="13" t="s">
        <v>90</v>
      </c>
      <c r="AW151" s="13" t="s">
        <v>36</v>
      </c>
      <c r="AX151" s="13" t="s">
        <v>80</v>
      </c>
      <c r="AY151" s="234" t="s">
        <v>147</v>
      </c>
    </row>
    <row r="152" spans="1:65" s="13" customFormat="1" ht="11.25">
      <c r="B152" s="224"/>
      <c r="C152" s="225"/>
      <c r="D152" s="220" t="s">
        <v>168</v>
      </c>
      <c r="E152" s="226" t="s">
        <v>1</v>
      </c>
      <c r="F152" s="227" t="s">
        <v>179</v>
      </c>
      <c r="G152" s="225"/>
      <c r="H152" s="228">
        <v>4.5</v>
      </c>
      <c r="I152" s="229"/>
      <c r="J152" s="225"/>
      <c r="K152" s="225"/>
      <c r="L152" s="230"/>
      <c r="M152" s="231"/>
      <c r="N152" s="232"/>
      <c r="O152" s="232"/>
      <c r="P152" s="232"/>
      <c r="Q152" s="232"/>
      <c r="R152" s="232"/>
      <c r="S152" s="232"/>
      <c r="T152" s="233"/>
      <c r="AT152" s="234" t="s">
        <v>168</v>
      </c>
      <c r="AU152" s="234" t="s">
        <v>90</v>
      </c>
      <c r="AV152" s="13" t="s">
        <v>90</v>
      </c>
      <c r="AW152" s="13" t="s">
        <v>36</v>
      </c>
      <c r="AX152" s="13" t="s">
        <v>80</v>
      </c>
      <c r="AY152" s="234" t="s">
        <v>147</v>
      </c>
    </row>
    <row r="153" spans="1:65" s="13" customFormat="1" ht="11.25">
      <c r="B153" s="224"/>
      <c r="C153" s="225"/>
      <c r="D153" s="220" t="s">
        <v>168</v>
      </c>
      <c r="E153" s="226" t="s">
        <v>1</v>
      </c>
      <c r="F153" s="227" t="s">
        <v>180</v>
      </c>
      <c r="G153" s="225"/>
      <c r="H153" s="228">
        <v>3</v>
      </c>
      <c r="I153" s="229"/>
      <c r="J153" s="225"/>
      <c r="K153" s="225"/>
      <c r="L153" s="230"/>
      <c r="M153" s="231"/>
      <c r="N153" s="232"/>
      <c r="O153" s="232"/>
      <c r="P153" s="232"/>
      <c r="Q153" s="232"/>
      <c r="R153" s="232"/>
      <c r="S153" s="232"/>
      <c r="T153" s="233"/>
      <c r="AT153" s="234" t="s">
        <v>168</v>
      </c>
      <c r="AU153" s="234" t="s">
        <v>90</v>
      </c>
      <c r="AV153" s="13" t="s">
        <v>90</v>
      </c>
      <c r="AW153" s="13" t="s">
        <v>36</v>
      </c>
      <c r="AX153" s="13" t="s">
        <v>80</v>
      </c>
      <c r="AY153" s="234" t="s">
        <v>147</v>
      </c>
    </row>
    <row r="154" spans="1:65" s="13" customFormat="1" ht="11.25">
      <c r="B154" s="224"/>
      <c r="C154" s="225"/>
      <c r="D154" s="220" t="s">
        <v>168</v>
      </c>
      <c r="E154" s="226" t="s">
        <v>1</v>
      </c>
      <c r="F154" s="227" t="s">
        <v>181</v>
      </c>
      <c r="G154" s="225"/>
      <c r="H154" s="228">
        <v>4.3499999999999996</v>
      </c>
      <c r="I154" s="229"/>
      <c r="J154" s="225"/>
      <c r="K154" s="225"/>
      <c r="L154" s="230"/>
      <c r="M154" s="231"/>
      <c r="N154" s="232"/>
      <c r="O154" s="232"/>
      <c r="P154" s="232"/>
      <c r="Q154" s="232"/>
      <c r="R154" s="232"/>
      <c r="S154" s="232"/>
      <c r="T154" s="233"/>
      <c r="AT154" s="234" t="s">
        <v>168</v>
      </c>
      <c r="AU154" s="234" t="s">
        <v>90</v>
      </c>
      <c r="AV154" s="13" t="s">
        <v>90</v>
      </c>
      <c r="AW154" s="13" t="s">
        <v>36</v>
      </c>
      <c r="AX154" s="13" t="s">
        <v>80</v>
      </c>
      <c r="AY154" s="234" t="s">
        <v>147</v>
      </c>
    </row>
    <row r="155" spans="1:65" s="13" customFormat="1" ht="11.25">
      <c r="B155" s="224"/>
      <c r="C155" s="225"/>
      <c r="D155" s="220" t="s">
        <v>168</v>
      </c>
      <c r="E155" s="226" t="s">
        <v>1</v>
      </c>
      <c r="F155" s="227" t="s">
        <v>182</v>
      </c>
      <c r="G155" s="225"/>
      <c r="H155" s="228">
        <v>21.25</v>
      </c>
      <c r="I155" s="229"/>
      <c r="J155" s="225"/>
      <c r="K155" s="225"/>
      <c r="L155" s="230"/>
      <c r="M155" s="231"/>
      <c r="N155" s="232"/>
      <c r="O155" s="232"/>
      <c r="P155" s="232"/>
      <c r="Q155" s="232"/>
      <c r="R155" s="232"/>
      <c r="S155" s="232"/>
      <c r="T155" s="233"/>
      <c r="AT155" s="234" t="s">
        <v>168</v>
      </c>
      <c r="AU155" s="234" t="s">
        <v>90</v>
      </c>
      <c r="AV155" s="13" t="s">
        <v>90</v>
      </c>
      <c r="AW155" s="13" t="s">
        <v>36</v>
      </c>
      <c r="AX155" s="13" t="s">
        <v>80</v>
      </c>
      <c r="AY155" s="234" t="s">
        <v>147</v>
      </c>
    </row>
    <row r="156" spans="1:65" s="14" customFormat="1" ht="11.25">
      <c r="B156" s="235"/>
      <c r="C156" s="236"/>
      <c r="D156" s="220" t="s">
        <v>168</v>
      </c>
      <c r="E156" s="237" t="s">
        <v>1</v>
      </c>
      <c r="F156" s="238" t="s">
        <v>173</v>
      </c>
      <c r="G156" s="236"/>
      <c r="H156" s="239">
        <v>53.68</v>
      </c>
      <c r="I156" s="240"/>
      <c r="J156" s="236"/>
      <c r="K156" s="236"/>
      <c r="L156" s="241"/>
      <c r="M156" s="242"/>
      <c r="N156" s="243"/>
      <c r="O156" s="243"/>
      <c r="P156" s="243"/>
      <c r="Q156" s="243"/>
      <c r="R156" s="243"/>
      <c r="S156" s="243"/>
      <c r="T156" s="244"/>
      <c r="AT156" s="245" t="s">
        <v>168</v>
      </c>
      <c r="AU156" s="245" t="s">
        <v>90</v>
      </c>
      <c r="AV156" s="14" t="s">
        <v>154</v>
      </c>
      <c r="AW156" s="14" t="s">
        <v>36</v>
      </c>
      <c r="AX156" s="14" t="s">
        <v>88</v>
      </c>
      <c r="AY156" s="245" t="s">
        <v>147</v>
      </c>
    </row>
    <row r="157" spans="1:65" s="2" customFormat="1" ht="16.5" customHeight="1">
      <c r="A157" s="34"/>
      <c r="B157" s="35"/>
      <c r="C157" s="208" t="s">
        <v>183</v>
      </c>
      <c r="D157" s="208" t="s">
        <v>149</v>
      </c>
      <c r="E157" s="209" t="s">
        <v>184</v>
      </c>
      <c r="F157" s="210" t="s">
        <v>185</v>
      </c>
      <c r="G157" s="211" t="s">
        <v>186</v>
      </c>
      <c r="H157" s="212">
        <v>73</v>
      </c>
      <c r="I157" s="213"/>
      <c r="J157" s="214">
        <f>ROUND(I157*H157,2)</f>
        <v>0</v>
      </c>
      <c r="K157" s="210" t="s">
        <v>153</v>
      </c>
      <c r="L157" s="37"/>
      <c r="M157" s="215" t="s">
        <v>1</v>
      </c>
      <c r="N157" s="216" t="s">
        <v>45</v>
      </c>
      <c r="O157" s="71"/>
      <c r="P157" s="217">
        <f>O157*H157</f>
        <v>0</v>
      </c>
      <c r="Q157" s="217">
        <v>0</v>
      </c>
      <c r="R157" s="217">
        <f>Q157*H157</f>
        <v>0</v>
      </c>
      <c r="S157" s="217">
        <v>0.20499999999999999</v>
      </c>
      <c r="T157" s="218">
        <f>S157*H157</f>
        <v>14.965</v>
      </c>
      <c r="U157" s="34"/>
      <c r="V157" s="34"/>
      <c r="W157" s="34"/>
      <c r="X157" s="34"/>
      <c r="Y157" s="34"/>
      <c r="Z157" s="34"/>
      <c r="AA157" s="34"/>
      <c r="AB157" s="34"/>
      <c r="AC157" s="34"/>
      <c r="AD157" s="34"/>
      <c r="AE157" s="34"/>
      <c r="AR157" s="219" t="s">
        <v>154</v>
      </c>
      <c r="AT157" s="219" t="s">
        <v>149</v>
      </c>
      <c r="AU157" s="219" t="s">
        <v>90</v>
      </c>
      <c r="AY157" s="16" t="s">
        <v>147</v>
      </c>
      <c r="BE157" s="114">
        <f>IF(N157="základní",J157,0)</f>
        <v>0</v>
      </c>
      <c r="BF157" s="114">
        <f>IF(N157="snížená",J157,0)</f>
        <v>0</v>
      </c>
      <c r="BG157" s="114">
        <f>IF(N157="zákl. přenesená",J157,0)</f>
        <v>0</v>
      </c>
      <c r="BH157" s="114">
        <f>IF(N157="sníž. přenesená",J157,0)</f>
        <v>0</v>
      </c>
      <c r="BI157" s="114">
        <f>IF(N157="nulová",J157,0)</f>
        <v>0</v>
      </c>
      <c r="BJ157" s="16" t="s">
        <v>88</v>
      </c>
      <c r="BK157" s="114">
        <f>ROUND(I157*H157,2)</f>
        <v>0</v>
      </c>
      <c r="BL157" s="16" t="s">
        <v>154</v>
      </c>
      <c r="BM157" s="219" t="s">
        <v>187</v>
      </c>
    </row>
    <row r="158" spans="1:65" s="2" customFormat="1" ht="156">
      <c r="A158" s="34"/>
      <c r="B158" s="35"/>
      <c r="C158" s="36"/>
      <c r="D158" s="220" t="s">
        <v>156</v>
      </c>
      <c r="E158" s="36"/>
      <c r="F158" s="221" t="s">
        <v>188</v>
      </c>
      <c r="G158" s="36"/>
      <c r="H158" s="36"/>
      <c r="I158" s="178"/>
      <c r="J158" s="36"/>
      <c r="K158" s="36"/>
      <c r="L158" s="37"/>
      <c r="M158" s="222"/>
      <c r="N158" s="223"/>
      <c r="O158" s="71"/>
      <c r="P158" s="71"/>
      <c r="Q158" s="71"/>
      <c r="R158" s="71"/>
      <c r="S158" s="71"/>
      <c r="T158" s="72"/>
      <c r="U158" s="34"/>
      <c r="V158" s="34"/>
      <c r="W158" s="34"/>
      <c r="X158" s="34"/>
      <c r="Y158" s="34"/>
      <c r="Z158" s="34"/>
      <c r="AA158" s="34"/>
      <c r="AB158" s="34"/>
      <c r="AC158" s="34"/>
      <c r="AD158" s="34"/>
      <c r="AE158" s="34"/>
      <c r="AT158" s="16" t="s">
        <v>156</v>
      </c>
      <c r="AU158" s="16" t="s">
        <v>90</v>
      </c>
    </row>
    <row r="159" spans="1:65" s="13" customFormat="1" ht="11.25">
      <c r="B159" s="224"/>
      <c r="C159" s="225"/>
      <c r="D159" s="220" t="s">
        <v>168</v>
      </c>
      <c r="E159" s="226" t="s">
        <v>1</v>
      </c>
      <c r="F159" s="227" t="s">
        <v>189</v>
      </c>
      <c r="G159" s="225"/>
      <c r="H159" s="228">
        <v>43</v>
      </c>
      <c r="I159" s="229"/>
      <c r="J159" s="225"/>
      <c r="K159" s="225"/>
      <c r="L159" s="230"/>
      <c r="M159" s="231"/>
      <c r="N159" s="232"/>
      <c r="O159" s="232"/>
      <c r="P159" s="232"/>
      <c r="Q159" s="232"/>
      <c r="R159" s="232"/>
      <c r="S159" s="232"/>
      <c r="T159" s="233"/>
      <c r="AT159" s="234" t="s">
        <v>168</v>
      </c>
      <c r="AU159" s="234" t="s">
        <v>90</v>
      </c>
      <c r="AV159" s="13" t="s">
        <v>90</v>
      </c>
      <c r="AW159" s="13" t="s">
        <v>36</v>
      </c>
      <c r="AX159" s="13" t="s">
        <v>80</v>
      </c>
      <c r="AY159" s="234" t="s">
        <v>147</v>
      </c>
    </row>
    <row r="160" spans="1:65" s="13" customFormat="1" ht="11.25">
      <c r="B160" s="224"/>
      <c r="C160" s="225"/>
      <c r="D160" s="220" t="s">
        <v>168</v>
      </c>
      <c r="E160" s="226" t="s">
        <v>1</v>
      </c>
      <c r="F160" s="227" t="s">
        <v>190</v>
      </c>
      <c r="G160" s="225"/>
      <c r="H160" s="228">
        <v>30</v>
      </c>
      <c r="I160" s="229"/>
      <c r="J160" s="225"/>
      <c r="K160" s="225"/>
      <c r="L160" s="230"/>
      <c r="M160" s="231"/>
      <c r="N160" s="232"/>
      <c r="O160" s="232"/>
      <c r="P160" s="232"/>
      <c r="Q160" s="232"/>
      <c r="R160" s="232"/>
      <c r="S160" s="232"/>
      <c r="T160" s="233"/>
      <c r="AT160" s="234" t="s">
        <v>168</v>
      </c>
      <c r="AU160" s="234" t="s">
        <v>90</v>
      </c>
      <c r="AV160" s="13" t="s">
        <v>90</v>
      </c>
      <c r="AW160" s="13" t="s">
        <v>36</v>
      </c>
      <c r="AX160" s="13" t="s">
        <v>80</v>
      </c>
      <c r="AY160" s="234" t="s">
        <v>147</v>
      </c>
    </row>
    <row r="161" spans="1:65" s="14" customFormat="1" ht="11.25">
      <c r="B161" s="235"/>
      <c r="C161" s="236"/>
      <c r="D161" s="220" t="s">
        <v>168</v>
      </c>
      <c r="E161" s="237" t="s">
        <v>1</v>
      </c>
      <c r="F161" s="238" t="s">
        <v>173</v>
      </c>
      <c r="G161" s="236"/>
      <c r="H161" s="239">
        <v>73</v>
      </c>
      <c r="I161" s="240"/>
      <c r="J161" s="236"/>
      <c r="K161" s="236"/>
      <c r="L161" s="241"/>
      <c r="M161" s="242"/>
      <c r="N161" s="243"/>
      <c r="O161" s="243"/>
      <c r="P161" s="243"/>
      <c r="Q161" s="243"/>
      <c r="R161" s="243"/>
      <c r="S161" s="243"/>
      <c r="T161" s="244"/>
      <c r="AT161" s="245" t="s">
        <v>168</v>
      </c>
      <c r="AU161" s="245" t="s">
        <v>90</v>
      </c>
      <c r="AV161" s="14" t="s">
        <v>154</v>
      </c>
      <c r="AW161" s="14" t="s">
        <v>36</v>
      </c>
      <c r="AX161" s="14" t="s">
        <v>88</v>
      </c>
      <c r="AY161" s="245" t="s">
        <v>147</v>
      </c>
    </row>
    <row r="162" spans="1:65" s="2" customFormat="1" ht="24">
      <c r="A162" s="34"/>
      <c r="B162" s="35"/>
      <c r="C162" s="208" t="s">
        <v>191</v>
      </c>
      <c r="D162" s="208" t="s">
        <v>149</v>
      </c>
      <c r="E162" s="209" t="s">
        <v>192</v>
      </c>
      <c r="F162" s="210" t="s">
        <v>193</v>
      </c>
      <c r="G162" s="211" t="s">
        <v>152</v>
      </c>
      <c r="H162" s="212">
        <v>109.5</v>
      </c>
      <c r="I162" s="213"/>
      <c r="J162" s="214">
        <f>ROUND(I162*H162,2)</f>
        <v>0</v>
      </c>
      <c r="K162" s="210" t="s">
        <v>153</v>
      </c>
      <c r="L162" s="37"/>
      <c r="M162" s="215" t="s">
        <v>1</v>
      </c>
      <c r="N162" s="216" t="s">
        <v>45</v>
      </c>
      <c r="O162" s="71"/>
      <c r="P162" s="217">
        <f>O162*H162</f>
        <v>0</v>
      </c>
      <c r="Q162" s="217">
        <v>0</v>
      </c>
      <c r="R162" s="217">
        <f>Q162*H162</f>
        <v>0</v>
      </c>
      <c r="S162" s="217">
        <v>9.8000000000000004E-2</v>
      </c>
      <c r="T162" s="218">
        <f>S162*H162</f>
        <v>10.731</v>
      </c>
      <c r="U162" s="34"/>
      <c r="V162" s="34"/>
      <c r="W162" s="34"/>
      <c r="X162" s="34"/>
      <c r="Y162" s="34"/>
      <c r="Z162" s="34"/>
      <c r="AA162" s="34"/>
      <c r="AB162" s="34"/>
      <c r="AC162" s="34"/>
      <c r="AD162" s="34"/>
      <c r="AE162" s="34"/>
      <c r="AR162" s="219" t="s">
        <v>154</v>
      </c>
      <c r="AT162" s="219" t="s">
        <v>149</v>
      </c>
      <c r="AU162" s="219" t="s">
        <v>90</v>
      </c>
      <c r="AY162" s="16" t="s">
        <v>147</v>
      </c>
      <c r="BE162" s="114">
        <f>IF(N162="základní",J162,0)</f>
        <v>0</v>
      </c>
      <c r="BF162" s="114">
        <f>IF(N162="snížená",J162,0)</f>
        <v>0</v>
      </c>
      <c r="BG162" s="114">
        <f>IF(N162="zákl. přenesená",J162,0)</f>
        <v>0</v>
      </c>
      <c r="BH162" s="114">
        <f>IF(N162="sníž. přenesená",J162,0)</f>
        <v>0</v>
      </c>
      <c r="BI162" s="114">
        <f>IF(N162="nulová",J162,0)</f>
        <v>0</v>
      </c>
      <c r="BJ162" s="16" t="s">
        <v>88</v>
      </c>
      <c r="BK162" s="114">
        <f>ROUND(I162*H162,2)</f>
        <v>0</v>
      </c>
      <c r="BL162" s="16" t="s">
        <v>154</v>
      </c>
      <c r="BM162" s="219" t="s">
        <v>194</v>
      </c>
    </row>
    <row r="163" spans="1:65" s="2" customFormat="1" ht="253.5">
      <c r="A163" s="34"/>
      <c r="B163" s="35"/>
      <c r="C163" s="36"/>
      <c r="D163" s="220" t="s">
        <v>156</v>
      </c>
      <c r="E163" s="36"/>
      <c r="F163" s="221" t="s">
        <v>195</v>
      </c>
      <c r="G163" s="36"/>
      <c r="H163" s="36"/>
      <c r="I163" s="178"/>
      <c r="J163" s="36"/>
      <c r="K163" s="36"/>
      <c r="L163" s="37"/>
      <c r="M163" s="222"/>
      <c r="N163" s="223"/>
      <c r="O163" s="71"/>
      <c r="P163" s="71"/>
      <c r="Q163" s="71"/>
      <c r="R163" s="71"/>
      <c r="S163" s="71"/>
      <c r="T163" s="72"/>
      <c r="U163" s="34"/>
      <c r="V163" s="34"/>
      <c r="W163" s="34"/>
      <c r="X163" s="34"/>
      <c r="Y163" s="34"/>
      <c r="Z163" s="34"/>
      <c r="AA163" s="34"/>
      <c r="AB163" s="34"/>
      <c r="AC163" s="34"/>
      <c r="AD163" s="34"/>
      <c r="AE163" s="34"/>
      <c r="AT163" s="16" t="s">
        <v>156</v>
      </c>
      <c r="AU163" s="16" t="s">
        <v>90</v>
      </c>
    </row>
    <row r="164" spans="1:65" s="13" customFormat="1" ht="11.25">
      <c r="B164" s="224"/>
      <c r="C164" s="225"/>
      <c r="D164" s="220" t="s">
        <v>168</v>
      </c>
      <c r="E164" s="226" t="s">
        <v>1</v>
      </c>
      <c r="F164" s="227" t="s">
        <v>196</v>
      </c>
      <c r="G164" s="225"/>
      <c r="H164" s="228">
        <v>43</v>
      </c>
      <c r="I164" s="229"/>
      <c r="J164" s="225"/>
      <c r="K164" s="225"/>
      <c r="L164" s="230"/>
      <c r="M164" s="231"/>
      <c r="N164" s="232"/>
      <c r="O164" s="232"/>
      <c r="P164" s="232"/>
      <c r="Q164" s="232"/>
      <c r="R164" s="232"/>
      <c r="S164" s="232"/>
      <c r="T164" s="233"/>
      <c r="AT164" s="234" t="s">
        <v>168</v>
      </c>
      <c r="AU164" s="234" t="s">
        <v>90</v>
      </c>
      <c r="AV164" s="13" t="s">
        <v>90</v>
      </c>
      <c r="AW164" s="13" t="s">
        <v>36</v>
      </c>
      <c r="AX164" s="13" t="s">
        <v>80</v>
      </c>
      <c r="AY164" s="234" t="s">
        <v>147</v>
      </c>
    </row>
    <row r="165" spans="1:65" s="13" customFormat="1" ht="11.25">
      <c r="B165" s="224"/>
      <c r="C165" s="225"/>
      <c r="D165" s="220" t="s">
        <v>168</v>
      </c>
      <c r="E165" s="226" t="s">
        <v>1</v>
      </c>
      <c r="F165" s="227" t="s">
        <v>197</v>
      </c>
      <c r="G165" s="225"/>
      <c r="H165" s="228">
        <v>21.5</v>
      </c>
      <c r="I165" s="229"/>
      <c r="J165" s="225"/>
      <c r="K165" s="225"/>
      <c r="L165" s="230"/>
      <c r="M165" s="231"/>
      <c r="N165" s="232"/>
      <c r="O165" s="232"/>
      <c r="P165" s="232"/>
      <c r="Q165" s="232"/>
      <c r="R165" s="232"/>
      <c r="S165" s="232"/>
      <c r="T165" s="233"/>
      <c r="AT165" s="234" t="s">
        <v>168</v>
      </c>
      <c r="AU165" s="234" t="s">
        <v>90</v>
      </c>
      <c r="AV165" s="13" t="s">
        <v>90</v>
      </c>
      <c r="AW165" s="13" t="s">
        <v>36</v>
      </c>
      <c r="AX165" s="13" t="s">
        <v>80</v>
      </c>
      <c r="AY165" s="234" t="s">
        <v>147</v>
      </c>
    </row>
    <row r="166" spans="1:65" s="13" customFormat="1" ht="11.25">
      <c r="B166" s="224"/>
      <c r="C166" s="225"/>
      <c r="D166" s="220" t="s">
        <v>168</v>
      </c>
      <c r="E166" s="226" t="s">
        <v>1</v>
      </c>
      <c r="F166" s="227" t="s">
        <v>198</v>
      </c>
      <c r="G166" s="225"/>
      <c r="H166" s="228">
        <v>30</v>
      </c>
      <c r="I166" s="229"/>
      <c r="J166" s="225"/>
      <c r="K166" s="225"/>
      <c r="L166" s="230"/>
      <c r="M166" s="231"/>
      <c r="N166" s="232"/>
      <c r="O166" s="232"/>
      <c r="P166" s="232"/>
      <c r="Q166" s="232"/>
      <c r="R166" s="232"/>
      <c r="S166" s="232"/>
      <c r="T166" s="233"/>
      <c r="AT166" s="234" t="s">
        <v>168</v>
      </c>
      <c r="AU166" s="234" t="s">
        <v>90</v>
      </c>
      <c r="AV166" s="13" t="s">
        <v>90</v>
      </c>
      <c r="AW166" s="13" t="s">
        <v>36</v>
      </c>
      <c r="AX166" s="13" t="s">
        <v>80</v>
      </c>
      <c r="AY166" s="234" t="s">
        <v>147</v>
      </c>
    </row>
    <row r="167" spans="1:65" s="13" customFormat="1" ht="11.25">
      <c r="B167" s="224"/>
      <c r="C167" s="225"/>
      <c r="D167" s="220" t="s">
        <v>168</v>
      </c>
      <c r="E167" s="226" t="s">
        <v>1</v>
      </c>
      <c r="F167" s="227" t="s">
        <v>199</v>
      </c>
      <c r="G167" s="225"/>
      <c r="H167" s="228">
        <v>15</v>
      </c>
      <c r="I167" s="229"/>
      <c r="J167" s="225"/>
      <c r="K167" s="225"/>
      <c r="L167" s="230"/>
      <c r="M167" s="231"/>
      <c r="N167" s="232"/>
      <c r="O167" s="232"/>
      <c r="P167" s="232"/>
      <c r="Q167" s="232"/>
      <c r="R167" s="232"/>
      <c r="S167" s="232"/>
      <c r="T167" s="233"/>
      <c r="AT167" s="234" t="s">
        <v>168</v>
      </c>
      <c r="AU167" s="234" t="s">
        <v>90</v>
      </c>
      <c r="AV167" s="13" t="s">
        <v>90</v>
      </c>
      <c r="AW167" s="13" t="s">
        <v>36</v>
      </c>
      <c r="AX167" s="13" t="s">
        <v>80</v>
      </c>
      <c r="AY167" s="234" t="s">
        <v>147</v>
      </c>
    </row>
    <row r="168" spans="1:65" s="14" customFormat="1" ht="11.25">
      <c r="B168" s="235"/>
      <c r="C168" s="236"/>
      <c r="D168" s="220" t="s">
        <v>168</v>
      </c>
      <c r="E168" s="237" t="s">
        <v>1</v>
      </c>
      <c r="F168" s="238" t="s">
        <v>173</v>
      </c>
      <c r="G168" s="236"/>
      <c r="H168" s="239">
        <v>109.5</v>
      </c>
      <c r="I168" s="240"/>
      <c r="J168" s="236"/>
      <c r="K168" s="236"/>
      <c r="L168" s="241"/>
      <c r="M168" s="242"/>
      <c r="N168" s="243"/>
      <c r="O168" s="243"/>
      <c r="P168" s="243"/>
      <c r="Q168" s="243"/>
      <c r="R168" s="243"/>
      <c r="S168" s="243"/>
      <c r="T168" s="244"/>
      <c r="AT168" s="245" t="s">
        <v>168</v>
      </c>
      <c r="AU168" s="245" t="s">
        <v>90</v>
      </c>
      <c r="AV168" s="14" t="s">
        <v>154</v>
      </c>
      <c r="AW168" s="14" t="s">
        <v>36</v>
      </c>
      <c r="AX168" s="14" t="s">
        <v>88</v>
      </c>
      <c r="AY168" s="245" t="s">
        <v>147</v>
      </c>
    </row>
    <row r="169" spans="1:65" s="2" customFormat="1" ht="24">
      <c r="A169" s="34"/>
      <c r="B169" s="35"/>
      <c r="C169" s="208" t="s">
        <v>200</v>
      </c>
      <c r="D169" s="208" t="s">
        <v>149</v>
      </c>
      <c r="E169" s="209" t="s">
        <v>201</v>
      </c>
      <c r="F169" s="210" t="s">
        <v>202</v>
      </c>
      <c r="G169" s="211" t="s">
        <v>152</v>
      </c>
      <c r="H169" s="212">
        <v>18.25</v>
      </c>
      <c r="I169" s="213"/>
      <c r="J169" s="214">
        <f>ROUND(I169*H169,2)</f>
        <v>0</v>
      </c>
      <c r="K169" s="210" t="s">
        <v>153</v>
      </c>
      <c r="L169" s="37"/>
      <c r="M169" s="215" t="s">
        <v>1</v>
      </c>
      <c r="N169" s="216" t="s">
        <v>45</v>
      </c>
      <c r="O169" s="71"/>
      <c r="P169" s="217">
        <f>O169*H169</f>
        <v>0</v>
      </c>
      <c r="Q169" s="217">
        <v>0</v>
      </c>
      <c r="R169" s="217">
        <f>Q169*H169</f>
        <v>0</v>
      </c>
      <c r="S169" s="217">
        <v>0.32500000000000001</v>
      </c>
      <c r="T169" s="218">
        <f>S169*H169</f>
        <v>5.9312500000000004</v>
      </c>
      <c r="U169" s="34"/>
      <c r="V169" s="34"/>
      <c r="W169" s="34"/>
      <c r="X169" s="34"/>
      <c r="Y169" s="34"/>
      <c r="Z169" s="34"/>
      <c r="AA169" s="34"/>
      <c r="AB169" s="34"/>
      <c r="AC169" s="34"/>
      <c r="AD169" s="34"/>
      <c r="AE169" s="34"/>
      <c r="AR169" s="219" t="s">
        <v>154</v>
      </c>
      <c r="AT169" s="219" t="s">
        <v>149</v>
      </c>
      <c r="AU169" s="219" t="s">
        <v>90</v>
      </c>
      <c r="AY169" s="16" t="s">
        <v>147</v>
      </c>
      <c r="BE169" s="114">
        <f>IF(N169="základní",J169,0)</f>
        <v>0</v>
      </c>
      <c r="BF169" s="114">
        <f>IF(N169="snížená",J169,0)</f>
        <v>0</v>
      </c>
      <c r="BG169" s="114">
        <f>IF(N169="zákl. přenesená",J169,0)</f>
        <v>0</v>
      </c>
      <c r="BH169" s="114">
        <f>IF(N169="sníž. přenesená",J169,0)</f>
        <v>0</v>
      </c>
      <c r="BI169" s="114">
        <f>IF(N169="nulová",J169,0)</f>
        <v>0</v>
      </c>
      <c r="BJ169" s="16" t="s">
        <v>88</v>
      </c>
      <c r="BK169" s="114">
        <f>ROUND(I169*H169,2)</f>
        <v>0</v>
      </c>
      <c r="BL169" s="16" t="s">
        <v>154</v>
      </c>
      <c r="BM169" s="219" t="s">
        <v>203</v>
      </c>
    </row>
    <row r="170" spans="1:65" s="2" customFormat="1" ht="253.5">
      <c r="A170" s="34"/>
      <c r="B170" s="35"/>
      <c r="C170" s="36"/>
      <c r="D170" s="220" t="s">
        <v>156</v>
      </c>
      <c r="E170" s="36"/>
      <c r="F170" s="221" t="s">
        <v>195</v>
      </c>
      <c r="G170" s="36"/>
      <c r="H170" s="36"/>
      <c r="I170" s="178"/>
      <c r="J170" s="36"/>
      <c r="K170" s="36"/>
      <c r="L170" s="37"/>
      <c r="M170" s="222"/>
      <c r="N170" s="223"/>
      <c r="O170" s="71"/>
      <c r="P170" s="71"/>
      <c r="Q170" s="71"/>
      <c r="R170" s="71"/>
      <c r="S170" s="71"/>
      <c r="T170" s="72"/>
      <c r="U170" s="34"/>
      <c r="V170" s="34"/>
      <c r="W170" s="34"/>
      <c r="X170" s="34"/>
      <c r="Y170" s="34"/>
      <c r="Z170" s="34"/>
      <c r="AA170" s="34"/>
      <c r="AB170" s="34"/>
      <c r="AC170" s="34"/>
      <c r="AD170" s="34"/>
      <c r="AE170" s="34"/>
      <c r="AT170" s="16" t="s">
        <v>156</v>
      </c>
      <c r="AU170" s="16" t="s">
        <v>90</v>
      </c>
    </row>
    <row r="171" spans="1:65" s="13" customFormat="1" ht="11.25">
      <c r="B171" s="224"/>
      <c r="C171" s="225"/>
      <c r="D171" s="220" t="s">
        <v>168</v>
      </c>
      <c r="E171" s="226" t="s">
        <v>1</v>
      </c>
      <c r="F171" s="227" t="s">
        <v>204</v>
      </c>
      <c r="G171" s="225"/>
      <c r="H171" s="228">
        <v>10.75</v>
      </c>
      <c r="I171" s="229"/>
      <c r="J171" s="225"/>
      <c r="K171" s="225"/>
      <c r="L171" s="230"/>
      <c r="M171" s="231"/>
      <c r="N171" s="232"/>
      <c r="O171" s="232"/>
      <c r="P171" s="232"/>
      <c r="Q171" s="232"/>
      <c r="R171" s="232"/>
      <c r="S171" s="232"/>
      <c r="T171" s="233"/>
      <c r="AT171" s="234" t="s">
        <v>168</v>
      </c>
      <c r="AU171" s="234" t="s">
        <v>90</v>
      </c>
      <c r="AV171" s="13" t="s">
        <v>90</v>
      </c>
      <c r="AW171" s="13" t="s">
        <v>36</v>
      </c>
      <c r="AX171" s="13" t="s">
        <v>80</v>
      </c>
      <c r="AY171" s="234" t="s">
        <v>147</v>
      </c>
    </row>
    <row r="172" spans="1:65" s="13" customFormat="1" ht="11.25">
      <c r="B172" s="224"/>
      <c r="C172" s="225"/>
      <c r="D172" s="220" t="s">
        <v>168</v>
      </c>
      <c r="E172" s="226" t="s">
        <v>1</v>
      </c>
      <c r="F172" s="227" t="s">
        <v>205</v>
      </c>
      <c r="G172" s="225"/>
      <c r="H172" s="228">
        <v>7.5</v>
      </c>
      <c r="I172" s="229"/>
      <c r="J172" s="225"/>
      <c r="K172" s="225"/>
      <c r="L172" s="230"/>
      <c r="M172" s="231"/>
      <c r="N172" s="232"/>
      <c r="O172" s="232"/>
      <c r="P172" s="232"/>
      <c r="Q172" s="232"/>
      <c r="R172" s="232"/>
      <c r="S172" s="232"/>
      <c r="T172" s="233"/>
      <c r="AT172" s="234" t="s">
        <v>168</v>
      </c>
      <c r="AU172" s="234" t="s">
        <v>90</v>
      </c>
      <c r="AV172" s="13" t="s">
        <v>90</v>
      </c>
      <c r="AW172" s="13" t="s">
        <v>36</v>
      </c>
      <c r="AX172" s="13" t="s">
        <v>80</v>
      </c>
      <c r="AY172" s="234" t="s">
        <v>147</v>
      </c>
    </row>
    <row r="173" spans="1:65" s="14" customFormat="1" ht="11.25">
      <c r="B173" s="235"/>
      <c r="C173" s="236"/>
      <c r="D173" s="220" t="s">
        <v>168</v>
      </c>
      <c r="E173" s="237" t="s">
        <v>1</v>
      </c>
      <c r="F173" s="238" t="s">
        <v>173</v>
      </c>
      <c r="G173" s="236"/>
      <c r="H173" s="239">
        <v>18.25</v>
      </c>
      <c r="I173" s="240"/>
      <c r="J173" s="236"/>
      <c r="K173" s="236"/>
      <c r="L173" s="241"/>
      <c r="M173" s="242"/>
      <c r="N173" s="243"/>
      <c r="O173" s="243"/>
      <c r="P173" s="243"/>
      <c r="Q173" s="243"/>
      <c r="R173" s="243"/>
      <c r="S173" s="243"/>
      <c r="T173" s="244"/>
      <c r="AT173" s="245" t="s">
        <v>168</v>
      </c>
      <c r="AU173" s="245" t="s">
        <v>90</v>
      </c>
      <c r="AV173" s="14" t="s">
        <v>154</v>
      </c>
      <c r="AW173" s="14" t="s">
        <v>36</v>
      </c>
      <c r="AX173" s="14" t="s">
        <v>88</v>
      </c>
      <c r="AY173" s="245" t="s">
        <v>147</v>
      </c>
    </row>
    <row r="174" spans="1:65" s="2" customFormat="1" ht="24">
      <c r="A174" s="34"/>
      <c r="B174" s="35"/>
      <c r="C174" s="208" t="s">
        <v>206</v>
      </c>
      <c r="D174" s="208" t="s">
        <v>149</v>
      </c>
      <c r="E174" s="209" t="s">
        <v>207</v>
      </c>
      <c r="F174" s="210" t="s">
        <v>208</v>
      </c>
      <c r="G174" s="211" t="s">
        <v>165</v>
      </c>
      <c r="H174" s="212">
        <v>5</v>
      </c>
      <c r="I174" s="213"/>
      <c r="J174" s="214">
        <f>ROUND(I174*H174,2)</f>
        <v>0</v>
      </c>
      <c r="K174" s="210" t="s">
        <v>153</v>
      </c>
      <c r="L174" s="37"/>
      <c r="M174" s="215" t="s">
        <v>1</v>
      </c>
      <c r="N174" s="216" t="s">
        <v>45</v>
      </c>
      <c r="O174" s="71"/>
      <c r="P174" s="217">
        <f>O174*H174</f>
        <v>0</v>
      </c>
      <c r="Q174" s="217">
        <v>0</v>
      </c>
      <c r="R174" s="217">
        <f>Q174*H174</f>
        <v>0</v>
      </c>
      <c r="S174" s="217">
        <v>0</v>
      </c>
      <c r="T174" s="218">
        <f>S174*H174</f>
        <v>0</v>
      </c>
      <c r="U174" s="34"/>
      <c r="V174" s="34"/>
      <c r="W174" s="34"/>
      <c r="X174" s="34"/>
      <c r="Y174" s="34"/>
      <c r="Z174" s="34"/>
      <c r="AA174" s="34"/>
      <c r="AB174" s="34"/>
      <c r="AC174" s="34"/>
      <c r="AD174" s="34"/>
      <c r="AE174" s="34"/>
      <c r="AR174" s="219" t="s">
        <v>154</v>
      </c>
      <c r="AT174" s="219" t="s">
        <v>149</v>
      </c>
      <c r="AU174" s="219" t="s">
        <v>90</v>
      </c>
      <c r="AY174" s="16" t="s">
        <v>147</v>
      </c>
      <c r="BE174" s="114">
        <f>IF(N174="základní",J174,0)</f>
        <v>0</v>
      </c>
      <c r="BF174" s="114">
        <f>IF(N174="snížená",J174,0)</f>
        <v>0</v>
      </c>
      <c r="BG174" s="114">
        <f>IF(N174="zákl. přenesená",J174,0)</f>
        <v>0</v>
      </c>
      <c r="BH174" s="114">
        <f>IF(N174="sníž. přenesená",J174,0)</f>
        <v>0</v>
      </c>
      <c r="BI174" s="114">
        <f>IF(N174="nulová",J174,0)</f>
        <v>0</v>
      </c>
      <c r="BJ174" s="16" t="s">
        <v>88</v>
      </c>
      <c r="BK174" s="114">
        <f>ROUND(I174*H174,2)</f>
        <v>0</v>
      </c>
      <c r="BL174" s="16" t="s">
        <v>154</v>
      </c>
      <c r="BM174" s="219" t="s">
        <v>209</v>
      </c>
    </row>
    <row r="175" spans="1:65" s="2" customFormat="1" ht="204.75">
      <c r="A175" s="34"/>
      <c r="B175" s="35"/>
      <c r="C175" s="36"/>
      <c r="D175" s="220" t="s">
        <v>156</v>
      </c>
      <c r="E175" s="36"/>
      <c r="F175" s="221" t="s">
        <v>210</v>
      </c>
      <c r="G175" s="36"/>
      <c r="H175" s="36"/>
      <c r="I175" s="178"/>
      <c r="J175" s="36"/>
      <c r="K175" s="36"/>
      <c r="L175" s="37"/>
      <c r="M175" s="222"/>
      <c r="N175" s="223"/>
      <c r="O175" s="71"/>
      <c r="P175" s="71"/>
      <c r="Q175" s="71"/>
      <c r="R175" s="71"/>
      <c r="S175" s="71"/>
      <c r="T175" s="72"/>
      <c r="U175" s="34"/>
      <c r="V175" s="34"/>
      <c r="W175" s="34"/>
      <c r="X175" s="34"/>
      <c r="Y175" s="34"/>
      <c r="Z175" s="34"/>
      <c r="AA175" s="34"/>
      <c r="AB175" s="34"/>
      <c r="AC175" s="34"/>
      <c r="AD175" s="34"/>
      <c r="AE175" s="34"/>
      <c r="AT175" s="16" t="s">
        <v>156</v>
      </c>
      <c r="AU175" s="16" t="s">
        <v>90</v>
      </c>
    </row>
    <row r="176" spans="1:65" s="13" customFormat="1" ht="11.25">
      <c r="B176" s="224"/>
      <c r="C176" s="225"/>
      <c r="D176" s="220" t="s">
        <v>168</v>
      </c>
      <c r="E176" s="226" t="s">
        <v>1</v>
      </c>
      <c r="F176" s="227" t="s">
        <v>211</v>
      </c>
      <c r="G176" s="225"/>
      <c r="H176" s="228">
        <v>5</v>
      </c>
      <c r="I176" s="229"/>
      <c r="J176" s="225"/>
      <c r="K176" s="225"/>
      <c r="L176" s="230"/>
      <c r="M176" s="231"/>
      <c r="N176" s="232"/>
      <c r="O176" s="232"/>
      <c r="P176" s="232"/>
      <c r="Q176" s="232"/>
      <c r="R176" s="232"/>
      <c r="S176" s="232"/>
      <c r="T176" s="233"/>
      <c r="AT176" s="234" t="s">
        <v>168</v>
      </c>
      <c r="AU176" s="234" t="s">
        <v>90</v>
      </c>
      <c r="AV176" s="13" t="s">
        <v>90</v>
      </c>
      <c r="AW176" s="13" t="s">
        <v>36</v>
      </c>
      <c r="AX176" s="13" t="s">
        <v>88</v>
      </c>
      <c r="AY176" s="234" t="s">
        <v>147</v>
      </c>
    </row>
    <row r="177" spans="1:65" s="2" customFormat="1" ht="24">
      <c r="A177" s="34"/>
      <c r="B177" s="35"/>
      <c r="C177" s="208" t="s">
        <v>212</v>
      </c>
      <c r="D177" s="208" t="s">
        <v>149</v>
      </c>
      <c r="E177" s="209" t="s">
        <v>213</v>
      </c>
      <c r="F177" s="210" t="s">
        <v>214</v>
      </c>
      <c r="G177" s="211" t="s">
        <v>165</v>
      </c>
      <c r="H177" s="212">
        <v>21.25</v>
      </c>
      <c r="I177" s="213"/>
      <c r="J177" s="214">
        <f>ROUND(I177*H177,2)</f>
        <v>0</v>
      </c>
      <c r="K177" s="210" t="s">
        <v>153</v>
      </c>
      <c r="L177" s="37"/>
      <c r="M177" s="215" t="s">
        <v>1</v>
      </c>
      <c r="N177" s="216" t="s">
        <v>45</v>
      </c>
      <c r="O177" s="71"/>
      <c r="P177" s="217">
        <f>O177*H177</f>
        <v>0</v>
      </c>
      <c r="Q177" s="217">
        <v>0</v>
      </c>
      <c r="R177" s="217">
        <f>Q177*H177</f>
        <v>0</v>
      </c>
      <c r="S177" s="217">
        <v>0</v>
      </c>
      <c r="T177" s="218">
        <f>S177*H177</f>
        <v>0</v>
      </c>
      <c r="U177" s="34"/>
      <c r="V177" s="34"/>
      <c r="W177" s="34"/>
      <c r="X177" s="34"/>
      <c r="Y177" s="34"/>
      <c r="Z177" s="34"/>
      <c r="AA177" s="34"/>
      <c r="AB177" s="34"/>
      <c r="AC177" s="34"/>
      <c r="AD177" s="34"/>
      <c r="AE177" s="34"/>
      <c r="AR177" s="219" t="s">
        <v>154</v>
      </c>
      <c r="AT177" s="219" t="s">
        <v>149</v>
      </c>
      <c r="AU177" s="219" t="s">
        <v>90</v>
      </c>
      <c r="AY177" s="16" t="s">
        <v>147</v>
      </c>
      <c r="BE177" s="114">
        <f>IF(N177="základní",J177,0)</f>
        <v>0</v>
      </c>
      <c r="BF177" s="114">
        <f>IF(N177="snížená",J177,0)</f>
        <v>0</v>
      </c>
      <c r="BG177" s="114">
        <f>IF(N177="zákl. přenesená",J177,0)</f>
        <v>0</v>
      </c>
      <c r="BH177" s="114">
        <f>IF(N177="sníž. přenesená",J177,0)</f>
        <v>0</v>
      </c>
      <c r="BI177" s="114">
        <f>IF(N177="nulová",J177,0)</f>
        <v>0</v>
      </c>
      <c r="BJ177" s="16" t="s">
        <v>88</v>
      </c>
      <c r="BK177" s="114">
        <f>ROUND(I177*H177,2)</f>
        <v>0</v>
      </c>
      <c r="BL177" s="16" t="s">
        <v>154</v>
      </c>
      <c r="BM177" s="219" t="s">
        <v>215</v>
      </c>
    </row>
    <row r="178" spans="1:65" s="2" customFormat="1" ht="107.25">
      <c r="A178" s="34"/>
      <c r="B178" s="35"/>
      <c r="C178" s="36"/>
      <c r="D178" s="220" t="s">
        <v>156</v>
      </c>
      <c r="E178" s="36"/>
      <c r="F178" s="221" t="s">
        <v>216</v>
      </c>
      <c r="G178" s="36"/>
      <c r="H178" s="36"/>
      <c r="I178" s="178"/>
      <c r="J178" s="36"/>
      <c r="K178" s="36"/>
      <c r="L178" s="37"/>
      <c r="M178" s="222"/>
      <c r="N178" s="223"/>
      <c r="O178" s="71"/>
      <c r="P178" s="71"/>
      <c r="Q178" s="71"/>
      <c r="R178" s="71"/>
      <c r="S178" s="71"/>
      <c r="T178" s="72"/>
      <c r="U178" s="34"/>
      <c r="V178" s="34"/>
      <c r="W178" s="34"/>
      <c r="X178" s="34"/>
      <c r="Y178" s="34"/>
      <c r="Z178" s="34"/>
      <c r="AA178" s="34"/>
      <c r="AB178" s="34"/>
      <c r="AC178" s="34"/>
      <c r="AD178" s="34"/>
      <c r="AE178" s="34"/>
      <c r="AT178" s="16" t="s">
        <v>156</v>
      </c>
      <c r="AU178" s="16" t="s">
        <v>90</v>
      </c>
    </row>
    <row r="179" spans="1:65" s="13" customFormat="1" ht="11.25">
      <c r="B179" s="224"/>
      <c r="C179" s="225"/>
      <c r="D179" s="220" t="s">
        <v>168</v>
      </c>
      <c r="E179" s="226" t="s">
        <v>1</v>
      </c>
      <c r="F179" s="227" t="s">
        <v>217</v>
      </c>
      <c r="G179" s="225"/>
      <c r="H179" s="228">
        <v>21.25</v>
      </c>
      <c r="I179" s="229"/>
      <c r="J179" s="225"/>
      <c r="K179" s="225"/>
      <c r="L179" s="230"/>
      <c r="M179" s="231"/>
      <c r="N179" s="232"/>
      <c r="O179" s="232"/>
      <c r="P179" s="232"/>
      <c r="Q179" s="232"/>
      <c r="R179" s="232"/>
      <c r="S179" s="232"/>
      <c r="T179" s="233"/>
      <c r="AT179" s="234" t="s">
        <v>168</v>
      </c>
      <c r="AU179" s="234" t="s">
        <v>90</v>
      </c>
      <c r="AV179" s="13" t="s">
        <v>90</v>
      </c>
      <c r="AW179" s="13" t="s">
        <v>36</v>
      </c>
      <c r="AX179" s="13" t="s">
        <v>88</v>
      </c>
      <c r="AY179" s="234" t="s">
        <v>147</v>
      </c>
    </row>
    <row r="180" spans="1:65" s="2" customFormat="1" ht="16.5" customHeight="1">
      <c r="A180" s="34"/>
      <c r="B180" s="35"/>
      <c r="C180" s="246" t="s">
        <v>218</v>
      </c>
      <c r="D180" s="246" t="s">
        <v>219</v>
      </c>
      <c r="E180" s="247" t="s">
        <v>220</v>
      </c>
      <c r="F180" s="248" t="s">
        <v>221</v>
      </c>
      <c r="G180" s="249" t="s">
        <v>222</v>
      </c>
      <c r="H180" s="250">
        <v>42.5</v>
      </c>
      <c r="I180" s="251"/>
      <c r="J180" s="252">
        <f>ROUND(I180*H180,2)</f>
        <v>0</v>
      </c>
      <c r="K180" s="248" t="s">
        <v>153</v>
      </c>
      <c r="L180" s="253"/>
      <c r="M180" s="254" t="s">
        <v>1</v>
      </c>
      <c r="N180" s="255" t="s">
        <v>45</v>
      </c>
      <c r="O180" s="71"/>
      <c r="P180" s="217">
        <f>O180*H180</f>
        <v>0</v>
      </c>
      <c r="Q180" s="217">
        <v>1</v>
      </c>
      <c r="R180" s="217">
        <f>Q180*H180</f>
        <v>42.5</v>
      </c>
      <c r="S180" s="217">
        <v>0</v>
      </c>
      <c r="T180" s="218">
        <f>S180*H180</f>
        <v>0</v>
      </c>
      <c r="U180" s="34"/>
      <c r="V180" s="34"/>
      <c r="W180" s="34"/>
      <c r="X180" s="34"/>
      <c r="Y180" s="34"/>
      <c r="Z180" s="34"/>
      <c r="AA180" s="34"/>
      <c r="AB180" s="34"/>
      <c r="AC180" s="34"/>
      <c r="AD180" s="34"/>
      <c r="AE180" s="34"/>
      <c r="AR180" s="219" t="s">
        <v>206</v>
      </c>
      <c r="AT180" s="219" t="s">
        <v>219</v>
      </c>
      <c r="AU180" s="219" t="s">
        <v>90</v>
      </c>
      <c r="AY180" s="16" t="s">
        <v>147</v>
      </c>
      <c r="BE180" s="114">
        <f>IF(N180="základní",J180,0)</f>
        <v>0</v>
      </c>
      <c r="BF180" s="114">
        <f>IF(N180="snížená",J180,0)</f>
        <v>0</v>
      </c>
      <c r="BG180" s="114">
        <f>IF(N180="zákl. přenesená",J180,0)</f>
        <v>0</v>
      </c>
      <c r="BH180" s="114">
        <f>IF(N180="sníž. přenesená",J180,0)</f>
        <v>0</v>
      </c>
      <c r="BI180" s="114">
        <f>IF(N180="nulová",J180,0)</f>
        <v>0</v>
      </c>
      <c r="BJ180" s="16" t="s">
        <v>88</v>
      </c>
      <c r="BK180" s="114">
        <f>ROUND(I180*H180,2)</f>
        <v>0</v>
      </c>
      <c r="BL180" s="16" t="s">
        <v>154</v>
      </c>
      <c r="BM180" s="219" t="s">
        <v>223</v>
      </c>
    </row>
    <row r="181" spans="1:65" s="13" customFormat="1" ht="11.25">
      <c r="B181" s="224"/>
      <c r="C181" s="225"/>
      <c r="D181" s="220" t="s">
        <v>168</v>
      </c>
      <c r="E181" s="225"/>
      <c r="F181" s="227" t="s">
        <v>224</v>
      </c>
      <c r="G181" s="225"/>
      <c r="H181" s="228">
        <v>42.5</v>
      </c>
      <c r="I181" s="229"/>
      <c r="J181" s="225"/>
      <c r="K181" s="225"/>
      <c r="L181" s="230"/>
      <c r="M181" s="231"/>
      <c r="N181" s="232"/>
      <c r="O181" s="232"/>
      <c r="P181" s="232"/>
      <c r="Q181" s="232"/>
      <c r="R181" s="232"/>
      <c r="S181" s="232"/>
      <c r="T181" s="233"/>
      <c r="AT181" s="234" t="s">
        <v>168</v>
      </c>
      <c r="AU181" s="234" t="s">
        <v>90</v>
      </c>
      <c r="AV181" s="13" t="s">
        <v>90</v>
      </c>
      <c r="AW181" s="13" t="s">
        <v>4</v>
      </c>
      <c r="AX181" s="13" t="s">
        <v>88</v>
      </c>
      <c r="AY181" s="234" t="s">
        <v>147</v>
      </c>
    </row>
    <row r="182" spans="1:65" s="2" customFormat="1" ht="33" customHeight="1">
      <c r="A182" s="34"/>
      <c r="B182" s="35"/>
      <c r="C182" s="208" t="s">
        <v>225</v>
      </c>
      <c r="D182" s="208" t="s">
        <v>149</v>
      </c>
      <c r="E182" s="209" t="s">
        <v>226</v>
      </c>
      <c r="F182" s="210" t="s">
        <v>227</v>
      </c>
      <c r="G182" s="211" t="s">
        <v>165</v>
      </c>
      <c r="H182" s="212">
        <v>139.28</v>
      </c>
      <c r="I182" s="213"/>
      <c r="J182" s="214">
        <f>ROUND(I182*H182,2)</f>
        <v>0</v>
      </c>
      <c r="K182" s="210" t="s">
        <v>153</v>
      </c>
      <c r="L182" s="37"/>
      <c r="M182" s="215" t="s">
        <v>1</v>
      </c>
      <c r="N182" s="216" t="s">
        <v>45</v>
      </c>
      <c r="O182" s="71"/>
      <c r="P182" s="217">
        <f>O182*H182</f>
        <v>0</v>
      </c>
      <c r="Q182" s="217">
        <v>0</v>
      </c>
      <c r="R182" s="217">
        <f>Q182*H182</f>
        <v>0</v>
      </c>
      <c r="S182" s="217">
        <v>0</v>
      </c>
      <c r="T182" s="218">
        <f>S182*H182</f>
        <v>0</v>
      </c>
      <c r="U182" s="34"/>
      <c r="V182" s="34"/>
      <c r="W182" s="34"/>
      <c r="X182" s="34"/>
      <c r="Y182" s="34"/>
      <c r="Z182" s="34"/>
      <c r="AA182" s="34"/>
      <c r="AB182" s="34"/>
      <c r="AC182" s="34"/>
      <c r="AD182" s="34"/>
      <c r="AE182" s="34"/>
      <c r="AR182" s="219" t="s">
        <v>154</v>
      </c>
      <c r="AT182" s="219" t="s">
        <v>149</v>
      </c>
      <c r="AU182" s="219" t="s">
        <v>90</v>
      </c>
      <c r="AY182" s="16" t="s">
        <v>147</v>
      </c>
      <c r="BE182" s="114">
        <f>IF(N182="základní",J182,0)</f>
        <v>0</v>
      </c>
      <c r="BF182" s="114">
        <f>IF(N182="snížená",J182,0)</f>
        <v>0</v>
      </c>
      <c r="BG182" s="114">
        <f>IF(N182="zákl. přenesená",J182,0)</f>
        <v>0</v>
      </c>
      <c r="BH182" s="114">
        <f>IF(N182="sníž. přenesená",J182,0)</f>
        <v>0</v>
      </c>
      <c r="BI182" s="114">
        <f>IF(N182="nulová",J182,0)</f>
        <v>0</v>
      </c>
      <c r="BJ182" s="16" t="s">
        <v>88</v>
      </c>
      <c r="BK182" s="114">
        <f>ROUND(I182*H182,2)</f>
        <v>0</v>
      </c>
      <c r="BL182" s="16" t="s">
        <v>154</v>
      </c>
      <c r="BM182" s="219" t="s">
        <v>228</v>
      </c>
    </row>
    <row r="183" spans="1:65" s="2" customFormat="1" ht="68.25">
      <c r="A183" s="34"/>
      <c r="B183" s="35"/>
      <c r="C183" s="36"/>
      <c r="D183" s="220" t="s">
        <v>156</v>
      </c>
      <c r="E183" s="36"/>
      <c r="F183" s="221" t="s">
        <v>229</v>
      </c>
      <c r="G183" s="36"/>
      <c r="H183" s="36"/>
      <c r="I183" s="178"/>
      <c r="J183" s="36"/>
      <c r="K183" s="36"/>
      <c r="L183" s="37"/>
      <c r="M183" s="222"/>
      <c r="N183" s="223"/>
      <c r="O183" s="71"/>
      <c r="P183" s="71"/>
      <c r="Q183" s="71"/>
      <c r="R183" s="71"/>
      <c r="S183" s="71"/>
      <c r="T183" s="72"/>
      <c r="U183" s="34"/>
      <c r="V183" s="34"/>
      <c r="W183" s="34"/>
      <c r="X183" s="34"/>
      <c r="Y183" s="34"/>
      <c r="Z183" s="34"/>
      <c r="AA183" s="34"/>
      <c r="AB183" s="34"/>
      <c r="AC183" s="34"/>
      <c r="AD183" s="34"/>
      <c r="AE183" s="34"/>
      <c r="AT183" s="16" t="s">
        <v>156</v>
      </c>
      <c r="AU183" s="16" t="s">
        <v>90</v>
      </c>
    </row>
    <row r="184" spans="1:65" s="13" customFormat="1" ht="22.5">
      <c r="B184" s="224"/>
      <c r="C184" s="225"/>
      <c r="D184" s="220" t="s">
        <v>168</v>
      </c>
      <c r="E184" s="226" t="s">
        <v>1</v>
      </c>
      <c r="F184" s="227" t="s">
        <v>230</v>
      </c>
      <c r="G184" s="225"/>
      <c r="H184" s="228">
        <v>85.6</v>
      </c>
      <c r="I184" s="229"/>
      <c r="J184" s="225"/>
      <c r="K184" s="225"/>
      <c r="L184" s="230"/>
      <c r="M184" s="231"/>
      <c r="N184" s="232"/>
      <c r="O184" s="232"/>
      <c r="P184" s="232"/>
      <c r="Q184" s="232"/>
      <c r="R184" s="232"/>
      <c r="S184" s="232"/>
      <c r="T184" s="233"/>
      <c r="AT184" s="234" t="s">
        <v>168</v>
      </c>
      <c r="AU184" s="234" t="s">
        <v>90</v>
      </c>
      <c r="AV184" s="13" t="s">
        <v>90</v>
      </c>
      <c r="AW184" s="13" t="s">
        <v>36</v>
      </c>
      <c r="AX184" s="13" t="s">
        <v>80</v>
      </c>
      <c r="AY184" s="234" t="s">
        <v>147</v>
      </c>
    </row>
    <row r="185" spans="1:65" s="13" customFormat="1" ht="11.25">
      <c r="B185" s="224"/>
      <c r="C185" s="225"/>
      <c r="D185" s="220" t="s">
        <v>168</v>
      </c>
      <c r="E185" s="226" t="s">
        <v>1</v>
      </c>
      <c r="F185" s="227" t="s">
        <v>231</v>
      </c>
      <c r="G185" s="225"/>
      <c r="H185" s="228">
        <v>53.68</v>
      </c>
      <c r="I185" s="229"/>
      <c r="J185" s="225"/>
      <c r="K185" s="225"/>
      <c r="L185" s="230"/>
      <c r="M185" s="231"/>
      <c r="N185" s="232"/>
      <c r="O185" s="232"/>
      <c r="P185" s="232"/>
      <c r="Q185" s="232"/>
      <c r="R185" s="232"/>
      <c r="S185" s="232"/>
      <c r="T185" s="233"/>
      <c r="AT185" s="234" t="s">
        <v>168</v>
      </c>
      <c r="AU185" s="234" t="s">
        <v>90</v>
      </c>
      <c r="AV185" s="13" t="s">
        <v>90</v>
      </c>
      <c r="AW185" s="13" t="s">
        <v>36</v>
      </c>
      <c r="AX185" s="13" t="s">
        <v>80</v>
      </c>
      <c r="AY185" s="234" t="s">
        <v>147</v>
      </c>
    </row>
    <row r="186" spans="1:65" s="14" customFormat="1" ht="11.25">
      <c r="B186" s="235"/>
      <c r="C186" s="236"/>
      <c r="D186" s="220" t="s">
        <v>168</v>
      </c>
      <c r="E186" s="237" t="s">
        <v>1</v>
      </c>
      <c r="F186" s="238" t="s">
        <v>173</v>
      </c>
      <c r="G186" s="236"/>
      <c r="H186" s="239">
        <v>139.28</v>
      </c>
      <c r="I186" s="240"/>
      <c r="J186" s="236"/>
      <c r="K186" s="236"/>
      <c r="L186" s="241"/>
      <c r="M186" s="242"/>
      <c r="N186" s="243"/>
      <c r="O186" s="243"/>
      <c r="P186" s="243"/>
      <c r="Q186" s="243"/>
      <c r="R186" s="243"/>
      <c r="S186" s="243"/>
      <c r="T186" s="244"/>
      <c r="AT186" s="245" t="s">
        <v>168</v>
      </c>
      <c r="AU186" s="245" t="s">
        <v>90</v>
      </c>
      <c r="AV186" s="14" t="s">
        <v>154</v>
      </c>
      <c r="AW186" s="14" t="s">
        <v>36</v>
      </c>
      <c r="AX186" s="14" t="s">
        <v>88</v>
      </c>
      <c r="AY186" s="245" t="s">
        <v>147</v>
      </c>
    </row>
    <row r="187" spans="1:65" s="2" customFormat="1" ht="44.25" customHeight="1">
      <c r="A187" s="34"/>
      <c r="B187" s="35"/>
      <c r="C187" s="208" t="s">
        <v>232</v>
      </c>
      <c r="D187" s="208" t="s">
        <v>149</v>
      </c>
      <c r="E187" s="209" t="s">
        <v>233</v>
      </c>
      <c r="F187" s="210" t="s">
        <v>234</v>
      </c>
      <c r="G187" s="211" t="s">
        <v>165</v>
      </c>
      <c r="H187" s="212">
        <v>2785.6</v>
      </c>
      <c r="I187" s="213"/>
      <c r="J187" s="214">
        <f>ROUND(I187*H187,2)</f>
        <v>0</v>
      </c>
      <c r="K187" s="210" t="s">
        <v>153</v>
      </c>
      <c r="L187" s="37"/>
      <c r="M187" s="215" t="s">
        <v>1</v>
      </c>
      <c r="N187" s="216" t="s">
        <v>45</v>
      </c>
      <c r="O187" s="71"/>
      <c r="P187" s="217">
        <f>O187*H187</f>
        <v>0</v>
      </c>
      <c r="Q187" s="217">
        <v>0</v>
      </c>
      <c r="R187" s="217">
        <f>Q187*H187</f>
        <v>0</v>
      </c>
      <c r="S187" s="217">
        <v>0</v>
      </c>
      <c r="T187" s="218">
        <f>S187*H187</f>
        <v>0</v>
      </c>
      <c r="U187" s="34"/>
      <c r="V187" s="34"/>
      <c r="W187" s="34"/>
      <c r="X187" s="34"/>
      <c r="Y187" s="34"/>
      <c r="Z187" s="34"/>
      <c r="AA187" s="34"/>
      <c r="AB187" s="34"/>
      <c r="AC187" s="34"/>
      <c r="AD187" s="34"/>
      <c r="AE187" s="34"/>
      <c r="AR187" s="219" t="s">
        <v>154</v>
      </c>
      <c r="AT187" s="219" t="s">
        <v>149</v>
      </c>
      <c r="AU187" s="219" t="s">
        <v>90</v>
      </c>
      <c r="AY187" s="16" t="s">
        <v>147</v>
      </c>
      <c r="BE187" s="114">
        <f>IF(N187="základní",J187,0)</f>
        <v>0</v>
      </c>
      <c r="BF187" s="114">
        <f>IF(N187="snížená",J187,0)</f>
        <v>0</v>
      </c>
      <c r="BG187" s="114">
        <f>IF(N187="zákl. přenesená",J187,0)</f>
        <v>0</v>
      </c>
      <c r="BH187" s="114">
        <f>IF(N187="sníž. přenesená",J187,0)</f>
        <v>0</v>
      </c>
      <c r="BI187" s="114">
        <f>IF(N187="nulová",J187,0)</f>
        <v>0</v>
      </c>
      <c r="BJ187" s="16" t="s">
        <v>88</v>
      </c>
      <c r="BK187" s="114">
        <f>ROUND(I187*H187,2)</f>
        <v>0</v>
      </c>
      <c r="BL187" s="16" t="s">
        <v>154</v>
      </c>
      <c r="BM187" s="219" t="s">
        <v>235</v>
      </c>
    </row>
    <row r="188" spans="1:65" s="2" customFormat="1" ht="68.25">
      <c r="A188" s="34"/>
      <c r="B188" s="35"/>
      <c r="C188" s="36"/>
      <c r="D188" s="220" t="s">
        <v>156</v>
      </c>
      <c r="E188" s="36"/>
      <c r="F188" s="221" t="s">
        <v>229</v>
      </c>
      <c r="G188" s="36"/>
      <c r="H188" s="36"/>
      <c r="I188" s="178"/>
      <c r="J188" s="36"/>
      <c r="K188" s="36"/>
      <c r="L188" s="37"/>
      <c r="M188" s="222"/>
      <c r="N188" s="223"/>
      <c r="O188" s="71"/>
      <c r="P188" s="71"/>
      <c r="Q188" s="71"/>
      <c r="R188" s="71"/>
      <c r="S188" s="71"/>
      <c r="T188" s="72"/>
      <c r="U188" s="34"/>
      <c r="V188" s="34"/>
      <c r="W188" s="34"/>
      <c r="X188" s="34"/>
      <c r="Y188" s="34"/>
      <c r="Z188" s="34"/>
      <c r="AA188" s="34"/>
      <c r="AB188" s="34"/>
      <c r="AC188" s="34"/>
      <c r="AD188" s="34"/>
      <c r="AE188" s="34"/>
      <c r="AT188" s="16" t="s">
        <v>156</v>
      </c>
      <c r="AU188" s="16" t="s">
        <v>90</v>
      </c>
    </row>
    <row r="189" spans="1:65" s="13" customFormat="1" ht="11.25">
      <c r="B189" s="224"/>
      <c r="C189" s="225"/>
      <c r="D189" s="220" t="s">
        <v>168</v>
      </c>
      <c r="E189" s="225"/>
      <c r="F189" s="227" t="s">
        <v>236</v>
      </c>
      <c r="G189" s="225"/>
      <c r="H189" s="228">
        <v>2785.6</v>
      </c>
      <c r="I189" s="229"/>
      <c r="J189" s="225"/>
      <c r="K189" s="225"/>
      <c r="L189" s="230"/>
      <c r="M189" s="231"/>
      <c r="N189" s="232"/>
      <c r="O189" s="232"/>
      <c r="P189" s="232"/>
      <c r="Q189" s="232"/>
      <c r="R189" s="232"/>
      <c r="S189" s="232"/>
      <c r="T189" s="233"/>
      <c r="AT189" s="234" t="s">
        <v>168</v>
      </c>
      <c r="AU189" s="234" t="s">
        <v>90</v>
      </c>
      <c r="AV189" s="13" t="s">
        <v>90</v>
      </c>
      <c r="AW189" s="13" t="s">
        <v>4</v>
      </c>
      <c r="AX189" s="13" t="s">
        <v>88</v>
      </c>
      <c r="AY189" s="234" t="s">
        <v>147</v>
      </c>
    </row>
    <row r="190" spans="1:65" s="2" customFormat="1" ht="24">
      <c r="A190" s="34"/>
      <c r="B190" s="35"/>
      <c r="C190" s="208" t="s">
        <v>237</v>
      </c>
      <c r="D190" s="208" t="s">
        <v>149</v>
      </c>
      <c r="E190" s="209" t="s">
        <v>238</v>
      </c>
      <c r="F190" s="210" t="s">
        <v>239</v>
      </c>
      <c r="G190" s="211" t="s">
        <v>152</v>
      </c>
      <c r="H190" s="212">
        <v>680.6</v>
      </c>
      <c r="I190" s="213"/>
      <c r="J190" s="214">
        <f>ROUND(I190*H190,2)</f>
        <v>0</v>
      </c>
      <c r="K190" s="210" t="s">
        <v>153</v>
      </c>
      <c r="L190" s="37"/>
      <c r="M190" s="215" t="s">
        <v>1</v>
      </c>
      <c r="N190" s="216" t="s">
        <v>45</v>
      </c>
      <c r="O190" s="71"/>
      <c r="P190" s="217">
        <f>O190*H190</f>
        <v>0</v>
      </c>
      <c r="Q190" s="217">
        <v>0</v>
      </c>
      <c r="R190" s="217">
        <f>Q190*H190</f>
        <v>0</v>
      </c>
      <c r="S190" s="217">
        <v>0</v>
      </c>
      <c r="T190" s="218">
        <f>S190*H190</f>
        <v>0</v>
      </c>
      <c r="U190" s="34"/>
      <c r="V190" s="34"/>
      <c r="W190" s="34"/>
      <c r="X190" s="34"/>
      <c r="Y190" s="34"/>
      <c r="Z190" s="34"/>
      <c r="AA190" s="34"/>
      <c r="AB190" s="34"/>
      <c r="AC190" s="34"/>
      <c r="AD190" s="34"/>
      <c r="AE190" s="34"/>
      <c r="AR190" s="219" t="s">
        <v>154</v>
      </c>
      <c r="AT190" s="219" t="s">
        <v>149</v>
      </c>
      <c r="AU190" s="219" t="s">
        <v>90</v>
      </c>
      <c r="AY190" s="16" t="s">
        <v>147</v>
      </c>
      <c r="BE190" s="114">
        <f>IF(N190="základní",J190,0)</f>
        <v>0</v>
      </c>
      <c r="BF190" s="114">
        <f>IF(N190="snížená",J190,0)</f>
        <v>0</v>
      </c>
      <c r="BG190" s="114">
        <f>IF(N190="zákl. přenesená",J190,0)</f>
        <v>0</v>
      </c>
      <c r="BH190" s="114">
        <f>IF(N190="sníž. přenesená",J190,0)</f>
        <v>0</v>
      </c>
      <c r="BI190" s="114">
        <f>IF(N190="nulová",J190,0)</f>
        <v>0</v>
      </c>
      <c r="BJ190" s="16" t="s">
        <v>88</v>
      </c>
      <c r="BK190" s="114">
        <f>ROUND(I190*H190,2)</f>
        <v>0</v>
      </c>
      <c r="BL190" s="16" t="s">
        <v>154</v>
      </c>
      <c r="BM190" s="219" t="s">
        <v>240</v>
      </c>
    </row>
    <row r="191" spans="1:65" s="2" customFormat="1" ht="165.75">
      <c r="A191" s="34"/>
      <c r="B191" s="35"/>
      <c r="C191" s="36"/>
      <c r="D191" s="220" t="s">
        <v>156</v>
      </c>
      <c r="E191" s="36"/>
      <c r="F191" s="221" t="s">
        <v>241</v>
      </c>
      <c r="G191" s="36"/>
      <c r="H191" s="36"/>
      <c r="I191" s="178"/>
      <c r="J191" s="36"/>
      <c r="K191" s="36"/>
      <c r="L191" s="37"/>
      <c r="M191" s="222"/>
      <c r="N191" s="223"/>
      <c r="O191" s="71"/>
      <c r="P191" s="71"/>
      <c r="Q191" s="71"/>
      <c r="R191" s="71"/>
      <c r="S191" s="71"/>
      <c r="T191" s="72"/>
      <c r="U191" s="34"/>
      <c r="V191" s="34"/>
      <c r="W191" s="34"/>
      <c r="X191" s="34"/>
      <c r="Y191" s="34"/>
      <c r="Z191" s="34"/>
      <c r="AA191" s="34"/>
      <c r="AB191" s="34"/>
      <c r="AC191" s="34"/>
      <c r="AD191" s="34"/>
      <c r="AE191" s="34"/>
      <c r="AT191" s="16" t="s">
        <v>156</v>
      </c>
      <c r="AU191" s="16" t="s">
        <v>90</v>
      </c>
    </row>
    <row r="192" spans="1:65" s="13" customFormat="1" ht="11.25">
      <c r="B192" s="224"/>
      <c r="C192" s="225"/>
      <c r="D192" s="220" t="s">
        <v>168</v>
      </c>
      <c r="E192" s="226" t="s">
        <v>1</v>
      </c>
      <c r="F192" s="227" t="s">
        <v>242</v>
      </c>
      <c r="G192" s="225"/>
      <c r="H192" s="228">
        <v>612</v>
      </c>
      <c r="I192" s="229"/>
      <c r="J192" s="225"/>
      <c r="K192" s="225"/>
      <c r="L192" s="230"/>
      <c r="M192" s="231"/>
      <c r="N192" s="232"/>
      <c r="O192" s="232"/>
      <c r="P192" s="232"/>
      <c r="Q192" s="232"/>
      <c r="R192" s="232"/>
      <c r="S192" s="232"/>
      <c r="T192" s="233"/>
      <c r="AT192" s="234" t="s">
        <v>168</v>
      </c>
      <c r="AU192" s="234" t="s">
        <v>90</v>
      </c>
      <c r="AV192" s="13" t="s">
        <v>90</v>
      </c>
      <c r="AW192" s="13" t="s">
        <v>36</v>
      </c>
      <c r="AX192" s="13" t="s">
        <v>80</v>
      </c>
      <c r="AY192" s="234" t="s">
        <v>147</v>
      </c>
    </row>
    <row r="193" spans="1:65" s="13" customFormat="1" ht="11.25">
      <c r="B193" s="224"/>
      <c r="C193" s="225"/>
      <c r="D193" s="220" t="s">
        <v>168</v>
      </c>
      <c r="E193" s="226" t="s">
        <v>1</v>
      </c>
      <c r="F193" s="227" t="s">
        <v>243</v>
      </c>
      <c r="G193" s="225"/>
      <c r="H193" s="228">
        <v>68.599999999999994</v>
      </c>
      <c r="I193" s="229"/>
      <c r="J193" s="225"/>
      <c r="K193" s="225"/>
      <c r="L193" s="230"/>
      <c r="M193" s="231"/>
      <c r="N193" s="232"/>
      <c r="O193" s="232"/>
      <c r="P193" s="232"/>
      <c r="Q193" s="232"/>
      <c r="R193" s="232"/>
      <c r="S193" s="232"/>
      <c r="T193" s="233"/>
      <c r="AT193" s="234" t="s">
        <v>168</v>
      </c>
      <c r="AU193" s="234" t="s">
        <v>90</v>
      </c>
      <c r="AV193" s="13" t="s">
        <v>90</v>
      </c>
      <c r="AW193" s="13" t="s">
        <v>36</v>
      </c>
      <c r="AX193" s="13" t="s">
        <v>80</v>
      </c>
      <c r="AY193" s="234" t="s">
        <v>147</v>
      </c>
    </row>
    <row r="194" spans="1:65" s="14" customFormat="1" ht="11.25">
      <c r="B194" s="235"/>
      <c r="C194" s="236"/>
      <c r="D194" s="220" t="s">
        <v>168</v>
      </c>
      <c r="E194" s="237" t="s">
        <v>1</v>
      </c>
      <c r="F194" s="238" t="s">
        <v>173</v>
      </c>
      <c r="G194" s="236"/>
      <c r="H194" s="239">
        <v>680.6</v>
      </c>
      <c r="I194" s="240"/>
      <c r="J194" s="236"/>
      <c r="K194" s="236"/>
      <c r="L194" s="241"/>
      <c r="M194" s="242"/>
      <c r="N194" s="243"/>
      <c r="O194" s="243"/>
      <c r="P194" s="243"/>
      <c r="Q194" s="243"/>
      <c r="R194" s="243"/>
      <c r="S194" s="243"/>
      <c r="T194" s="244"/>
      <c r="AT194" s="245" t="s">
        <v>168</v>
      </c>
      <c r="AU194" s="245" t="s">
        <v>90</v>
      </c>
      <c r="AV194" s="14" t="s">
        <v>154</v>
      </c>
      <c r="AW194" s="14" t="s">
        <v>36</v>
      </c>
      <c r="AX194" s="14" t="s">
        <v>88</v>
      </c>
      <c r="AY194" s="245" t="s">
        <v>147</v>
      </c>
    </row>
    <row r="195" spans="1:65" s="2" customFormat="1" ht="24">
      <c r="A195" s="34"/>
      <c r="B195" s="35"/>
      <c r="C195" s="208" t="s">
        <v>244</v>
      </c>
      <c r="D195" s="208" t="s">
        <v>149</v>
      </c>
      <c r="E195" s="209" t="s">
        <v>245</v>
      </c>
      <c r="F195" s="210" t="s">
        <v>246</v>
      </c>
      <c r="G195" s="211" t="s">
        <v>152</v>
      </c>
      <c r="H195" s="212">
        <v>383</v>
      </c>
      <c r="I195" s="213"/>
      <c r="J195" s="214">
        <f>ROUND(I195*H195,2)</f>
        <v>0</v>
      </c>
      <c r="K195" s="210" t="s">
        <v>153</v>
      </c>
      <c r="L195" s="37"/>
      <c r="M195" s="215" t="s">
        <v>1</v>
      </c>
      <c r="N195" s="216" t="s">
        <v>45</v>
      </c>
      <c r="O195" s="71"/>
      <c r="P195" s="217">
        <f>O195*H195</f>
        <v>0</v>
      </c>
      <c r="Q195" s="217">
        <v>0</v>
      </c>
      <c r="R195" s="217">
        <f>Q195*H195</f>
        <v>0</v>
      </c>
      <c r="S195" s="217">
        <v>0</v>
      </c>
      <c r="T195" s="218">
        <f>S195*H195</f>
        <v>0</v>
      </c>
      <c r="U195" s="34"/>
      <c r="V195" s="34"/>
      <c r="W195" s="34"/>
      <c r="X195" s="34"/>
      <c r="Y195" s="34"/>
      <c r="Z195" s="34"/>
      <c r="AA195" s="34"/>
      <c r="AB195" s="34"/>
      <c r="AC195" s="34"/>
      <c r="AD195" s="34"/>
      <c r="AE195" s="34"/>
      <c r="AR195" s="219" t="s">
        <v>154</v>
      </c>
      <c r="AT195" s="219" t="s">
        <v>149</v>
      </c>
      <c r="AU195" s="219" t="s">
        <v>90</v>
      </c>
      <c r="AY195" s="16" t="s">
        <v>147</v>
      </c>
      <c r="BE195" s="114">
        <f>IF(N195="základní",J195,0)</f>
        <v>0</v>
      </c>
      <c r="BF195" s="114">
        <f>IF(N195="snížená",J195,0)</f>
        <v>0</v>
      </c>
      <c r="BG195" s="114">
        <f>IF(N195="zákl. přenesená",J195,0)</f>
        <v>0</v>
      </c>
      <c r="BH195" s="114">
        <f>IF(N195="sníž. přenesená",J195,0)</f>
        <v>0</v>
      </c>
      <c r="BI195" s="114">
        <f>IF(N195="nulová",J195,0)</f>
        <v>0</v>
      </c>
      <c r="BJ195" s="16" t="s">
        <v>88</v>
      </c>
      <c r="BK195" s="114">
        <f>ROUND(I195*H195,2)</f>
        <v>0</v>
      </c>
      <c r="BL195" s="16" t="s">
        <v>154</v>
      </c>
      <c r="BM195" s="219" t="s">
        <v>247</v>
      </c>
    </row>
    <row r="196" spans="1:65" s="2" customFormat="1" ht="48.75">
      <c r="A196" s="34"/>
      <c r="B196" s="35"/>
      <c r="C196" s="36"/>
      <c r="D196" s="220" t="s">
        <v>156</v>
      </c>
      <c r="E196" s="36"/>
      <c r="F196" s="221" t="s">
        <v>248</v>
      </c>
      <c r="G196" s="36"/>
      <c r="H196" s="36"/>
      <c r="I196" s="178"/>
      <c r="J196" s="36"/>
      <c r="K196" s="36"/>
      <c r="L196" s="37"/>
      <c r="M196" s="222"/>
      <c r="N196" s="223"/>
      <c r="O196" s="71"/>
      <c r="P196" s="71"/>
      <c r="Q196" s="71"/>
      <c r="R196" s="71"/>
      <c r="S196" s="71"/>
      <c r="T196" s="72"/>
      <c r="U196" s="34"/>
      <c r="V196" s="34"/>
      <c r="W196" s="34"/>
      <c r="X196" s="34"/>
      <c r="Y196" s="34"/>
      <c r="Z196" s="34"/>
      <c r="AA196" s="34"/>
      <c r="AB196" s="34"/>
      <c r="AC196" s="34"/>
      <c r="AD196" s="34"/>
      <c r="AE196" s="34"/>
      <c r="AT196" s="16" t="s">
        <v>156</v>
      </c>
      <c r="AU196" s="16" t="s">
        <v>90</v>
      </c>
    </row>
    <row r="197" spans="1:65" s="2" customFormat="1" ht="24">
      <c r="A197" s="34"/>
      <c r="B197" s="35"/>
      <c r="C197" s="208" t="s">
        <v>8</v>
      </c>
      <c r="D197" s="208" t="s">
        <v>149</v>
      </c>
      <c r="E197" s="209" t="s">
        <v>249</v>
      </c>
      <c r="F197" s="210" t="s">
        <v>250</v>
      </c>
      <c r="G197" s="211" t="s">
        <v>152</v>
      </c>
      <c r="H197" s="212">
        <v>191.5</v>
      </c>
      <c r="I197" s="213"/>
      <c r="J197" s="214">
        <f>ROUND(I197*H197,2)</f>
        <v>0</v>
      </c>
      <c r="K197" s="210" t="s">
        <v>153</v>
      </c>
      <c r="L197" s="37"/>
      <c r="M197" s="215" t="s">
        <v>1</v>
      </c>
      <c r="N197" s="216" t="s">
        <v>45</v>
      </c>
      <c r="O197" s="71"/>
      <c r="P197" s="217">
        <f>O197*H197</f>
        <v>0</v>
      </c>
      <c r="Q197" s="217">
        <v>0</v>
      </c>
      <c r="R197" s="217">
        <f>Q197*H197</f>
        <v>0</v>
      </c>
      <c r="S197" s="217">
        <v>0</v>
      </c>
      <c r="T197" s="218">
        <f>S197*H197</f>
        <v>0</v>
      </c>
      <c r="U197" s="34"/>
      <c r="V197" s="34"/>
      <c r="W197" s="34"/>
      <c r="X197" s="34"/>
      <c r="Y197" s="34"/>
      <c r="Z197" s="34"/>
      <c r="AA197" s="34"/>
      <c r="AB197" s="34"/>
      <c r="AC197" s="34"/>
      <c r="AD197" s="34"/>
      <c r="AE197" s="34"/>
      <c r="AR197" s="219" t="s">
        <v>154</v>
      </c>
      <c r="AT197" s="219" t="s">
        <v>149</v>
      </c>
      <c r="AU197" s="219" t="s">
        <v>90</v>
      </c>
      <c r="AY197" s="16" t="s">
        <v>147</v>
      </c>
      <c r="BE197" s="114">
        <f>IF(N197="základní",J197,0)</f>
        <v>0</v>
      </c>
      <c r="BF197" s="114">
        <f>IF(N197="snížená",J197,0)</f>
        <v>0</v>
      </c>
      <c r="BG197" s="114">
        <f>IF(N197="zákl. přenesená",J197,0)</f>
        <v>0</v>
      </c>
      <c r="BH197" s="114">
        <f>IF(N197="sníž. přenesená",J197,0)</f>
        <v>0</v>
      </c>
      <c r="BI197" s="114">
        <f>IF(N197="nulová",J197,0)</f>
        <v>0</v>
      </c>
      <c r="BJ197" s="16" t="s">
        <v>88</v>
      </c>
      <c r="BK197" s="114">
        <f>ROUND(I197*H197,2)</f>
        <v>0</v>
      </c>
      <c r="BL197" s="16" t="s">
        <v>154</v>
      </c>
      <c r="BM197" s="219" t="s">
        <v>251</v>
      </c>
    </row>
    <row r="198" spans="1:65" s="2" customFormat="1" ht="87.75">
      <c r="A198" s="34"/>
      <c r="B198" s="35"/>
      <c r="C198" s="36"/>
      <c r="D198" s="220" t="s">
        <v>156</v>
      </c>
      <c r="E198" s="36"/>
      <c r="F198" s="221" t="s">
        <v>252</v>
      </c>
      <c r="G198" s="36"/>
      <c r="H198" s="36"/>
      <c r="I198" s="178"/>
      <c r="J198" s="36"/>
      <c r="K198" s="36"/>
      <c r="L198" s="37"/>
      <c r="M198" s="222"/>
      <c r="N198" s="223"/>
      <c r="O198" s="71"/>
      <c r="P198" s="71"/>
      <c r="Q198" s="71"/>
      <c r="R198" s="71"/>
      <c r="S198" s="71"/>
      <c r="T198" s="72"/>
      <c r="U198" s="34"/>
      <c r="V198" s="34"/>
      <c r="W198" s="34"/>
      <c r="X198" s="34"/>
      <c r="Y198" s="34"/>
      <c r="Z198" s="34"/>
      <c r="AA198" s="34"/>
      <c r="AB198" s="34"/>
      <c r="AC198" s="34"/>
      <c r="AD198" s="34"/>
      <c r="AE198" s="34"/>
      <c r="AT198" s="16" t="s">
        <v>156</v>
      </c>
      <c r="AU198" s="16" t="s">
        <v>90</v>
      </c>
    </row>
    <row r="199" spans="1:65" s="13" customFormat="1" ht="11.25">
      <c r="B199" s="224"/>
      <c r="C199" s="225"/>
      <c r="D199" s="220" t="s">
        <v>168</v>
      </c>
      <c r="E199" s="226" t="s">
        <v>1</v>
      </c>
      <c r="F199" s="227" t="s">
        <v>253</v>
      </c>
      <c r="G199" s="225"/>
      <c r="H199" s="228">
        <v>191.5</v>
      </c>
      <c r="I199" s="229"/>
      <c r="J199" s="225"/>
      <c r="K199" s="225"/>
      <c r="L199" s="230"/>
      <c r="M199" s="231"/>
      <c r="N199" s="232"/>
      <c r="O199" s="232"/>
      <c r="P199" s="232"/>
      <c r="Q199" s="232"/>
      <c r="R199" s="232"/>
      <c r="S199" s="232"/>
      <c r="T199" s="233"/>
      <c r="AT199" s="234" t="s">
        <v>168</v>
      </c>
      <c r="AU199" s="234" t="s">
        <v>90</v>
      </c>
      <c r="AV199" s="13" t="s">
        <v>90</v>
      </c>
      <c r="AW199" s="13" t="s">
        <v>36</v>
      </c>
      <c r="AX199" s="13" t="s">
        <v>88</v>
      </c>
      <c r="AY199" s="234" t="s">
        <v>147</v>
      </c>
    </row>
    <row r="200" spans="1:65" s="2" customFormat="1" ht="24">
      <c r="A200" s="34"/>
      <c r="B200" s="35"/>
      <c r="C200" s="208" t="s">
        <v>254</v>
      </c>
      <c r="D200" s="208" t="s">
        <v>149</v>
      </c>
      <c r="E200" s="209" t="s">
        <v>255</v>
      </c>
      <c r="F200" s="210" t="s">
        <v>256</v>
      </c>
      <c r="G200" s="211" t="s">
        <v>152</v>
      </c>
      <c r="H200" s="212">
        <v>191.5</v>
      </c>
      <c r="I200" s="213"/>
      <c r="J200" s="214">
        <f>ROUND(I200*H200,2)</f>
        <v>0</v>
      </c>
      <c r="K200" s="210" t="s">
        <v>153</v>
      </c>
      <c r="L200" s="37"/>
      <c r="M200" s="215" t="s">
        <v>1</v>
      </c>
      <c r="N200" s="216" t="s">
        <v>45</v>
      </c>
      <c r="O200" s="71"/>
      <c r="P200" s="217">
        <f>O200*H200</f>
        <v>0</v>
      </c>
      <c r="Q200" s="217">
        <v>0</v>
      </c>
      <c r="R200" s="217">
        <f>Q200*H200</f>
        <v>0</v>
      </c>
      <c r="S200" s="217">
        <v>0</v>
      </c>
      <c r="T200" s="218">
        <f>S200*H200</f>
        <v>0</v>
      </c>
      <c r="U200" s="34"/>
      <c r="V200" s="34"/>
      <c r="W200" s="34"/>
      <c r="X200" s="34"/>
      <c r="Y200" s="34"/>
      <c r="Z200" s="34"/>
      <c r="AA200" s="34"/>
      <c r="AB200" s="34"/>
      <c r="AC200" s="34"/>
      <c r="AD200" s="34"/>
      <c r="AE200" s="34"/>
      <c r="AR200" s="219" t="s">
        <v>154</v>
      </c>
      <c r="AT200" s="219" t="s">
        <v>149</v>
      </c>
      <c r="AU200" s="219" t="s">
        <v>90</v>
      </c>
      <c r="AY200" s="16" t="s">
        <v>147</v>
      </c>
      <c r="BE200" s="114">
        <f>IF(N200="základní",J200,0)</f>
        <v>0</v>
      </c>
      <c r="BF200" s="114">
        <f>IF(N200="snížená",J200,0)</f>
        <v>0</v>
      </c>
      <c r="BG200" s="114">
        <f>IF(N200="zákl. přenesená",J200,0)</f>
        <v>0</v>
      </c>
      <c r="BH200" s="114">
        <f>IF(N200="sníž. přenesená",J200,0)</f>
        <v>0</v>
      </c>
      <c r="BI200" s="114">
        <f>IF(N200="nulová",J200,0)</f>
        <v>0</v>
      </c>
      <c r="BJ200" s="16" t="s">
        <v>88</v>
      </c>
      <c r="BK200" s="114">
        <f>ROUND(I200*H200,2)</f>
        <v>0</v>
      </c>
      <c r="BL200" s="16" t="s">
        <v>154</v>
      </c>
      <c r="BM200" s="219" t="s">
        <v>257</v>
      </c>
    </row>
    <row r="201" spans="1:65" s="2" customFormat="1" ht="87.75">
      <c r="A201" s="34"/>
      <c r="B201" s="35"/>
      <c r="C201" s="36"/>
      <c r="D201" s="220" t="s">
        <v>156</v>
      </c>
      <c r="E201" s="36"/>
      <c r="F201" s="221" t="s">
        <v>252</v>
      </c>
      <c r="G201" s="36"/>
      <c r="H201" s="36"/>
      <c r="I201" s="178"/>
      <c r="J201" s="36"/>
      <c r="K201" s="36"/>
      <c r="L201" s="37"/>
      <c r="M201" s="222"/>
      <c r="N201" s="223"/>
      <c r="O201" s="71"/>
      <c r="P201" s="71"/>
      <c r="Q201" s="71"/>
      <c r="R201" s="71"/>
      <c r="S201" s="71"/>
      <c r="T201" s="72"/>
      <c r="U201" s="34"/>
      <c r="V201" s="34"/>
      <c r="W201" s="34"/>
      <c r="X201" s="34"/>
      <c r="Y201" s="34"/>
      <c r="Z201" s="34"/>
      <c r="AA201" s="34"/>
      <c r="AB201" s="34"/>
      <c r="AC201" s="34"/>
      <c r="AD201" s="34"/>
      <c r="AE201" s="34"/>
      <c r="AT201" s="16" t="s">
        <v>156</v>
      </c>
      <c r="AU201" s="16" t="s">
        <v>90</v>
      </c>
    </row>
    <row r="202" spans="1:65" s="13" customFormat="1" ht="11.25">
      <c r="B202" s="224"/>
      <c r="C202" s="225"/>
      <c r="D202" s="220" t="s">
        <v>168</v>
      </c>
      <c r="E202" s="226" t="s">
        <v>1</v>
      </c>
      <c r="F202" s="227" t="s">
        <v>253</v>
      </c>
      <c r="G202" s="225"/>
      <c r="H202" s="228">
        <v>191.5</v>
      </c>
      <c r="I202" s="229"/>
      <c r="J202" s="225"/>
      <c r="K202" s="225"/>
      <c r="L202" s="230"/>
      <c r="M202" s="231"/>
      <c r="N202" s="232"/>
      <c r="O202" s="232"/>
      <c r="P202" s="232"/>
      <c r="Q202" s="232"/>
      <c r="R202" s="232"/>
      <c r="S202" s="232"/>
      <c r="T202" s="233"/>
      <c r="AT202" s="234" t="s">
        <v>168</v>
      </c>
      <c r="AU202" s="234" t="s">
        <v>90</v>
      </c>
      <c r="AV202" s="13" t="s">
        <v>90</v>
      </c>
      <c r="AW202" s="13" t="s">
        <v>36</v>
      </c>
      <c r="AX202" s="13" t="s">
        <v>88</v>
      </c>
      <c r="AY202" s="234" t="s">
        <v>147</v>
      </c>
    </row>
    <row r="203" spans="1:65" s="2" customFormat="1" ht="16.5" customHeight="1">
      <c r="A203" s="34"/>
      <c r="B203" s="35"/>
      <c r="C203" s="246" t="s">
        <v>258</v>
      </c>
      <c r="D203" s="246" t="s">
        <v>219</v>
      </c>
      <c r="E203" s="247" t="s">
        <v>259</v>
      </c>
      <c r="F203" s="248" t="s">
        <v>260</v>
      </c>
      <c r="G203" s="249" t="s">
        <v>261</v>
      </c>
      <c r="H203" s="250">
        <v>5.7450000000000001</v>
      </c>
      <c r="I203" s="251"/>
      <c r="J203" s="252">
        <f>ROUND(I203*H203,2)</f>
        <v>0</v>
      </c>
      <c r="K203" s="248" t="s">
        <v>153</v>
      </c>
      <c r="L203" s="253"/>
      <c r="M203" s="254" t="s">
        <v>1</v>
      </c>
      <c r="N203" s="255" t="s">
        <v>45</v>
      </c>
      <c r="O203" s="71"/>
      <c r="P203" s="217">
        <f>O203*H203</f>
        <v>0</v>
      </c>
      <c r="Q203" s="217">
        <v>1E-3</v>
      </c>
      <c r="R203" s="217">
        <f>Q203*H203</f>
        <v>5.7450000000000001E-3</v>
      </c>
      <c r="S203" s="217">
        <v>0</v>
      </c>
      <c r="T203" s="218">
        <f>S203*H203</f>
        <v>0</v>
      </c>
      <c r="U203" s="34"/>
      <c r="V203" s="34"/>
      <c r="W203" s="34"/>
      <c r="X203" s="34"/>
      <c r="Y203" s="34"/>
      <c r="Z203" s="34"/>
      <c r="AA203" s="34"/>
      <c r="AB203" s="34"/>
      <c r="AC203" s="34"/>
      <c r="AD203" s="34"/>
      <c r="AE203" s="34"/>
      <c r="AR203" s="219" t="s">
        <v>206</v>
      </c>
      <c r="AT203" s="219" t="s">
        <v>219</v>
      </c>
      <c r="AU203" s="219" t="s">
        <v>90</v>
      </c>
      <c r="AY203" s="16" t="s">
        <v>147</v>
      </c>
      <c r="BE203" s="114">
        <f>IF(N203="základní",J203,0)</f>
        <v>0</v>
      </c>
      <c r="BF203" s="114">
        <f>IF(N203="snížená",J203,0)</f>
        <v>0</v>
      </c>
      <c r="BG203" s="114">
        <f>IF(N203="zákl. přenesená",J203,0)</f>
        <v>0</v>
      </c>
      <c r="BH203" s="114">
        <f>IF(N203="sníž. přenesená",J203,0)</f>
        <v>0</v>
      </c>
      <c r="BI203" s="114">
        <f>IF(N203="nulová",J203,0)</f>
        <v>0</v>
      </c>
      <c r="BJ203" s="16" t="s">
        <v>88</v>
      </c>
      <c r="BK203" s="114">
        <f>ROUND(I203*H203,2)</f>
        <v>0</v>
      </c>
      <c r="BL203" s="16" t="s">
        <v>154</v>
      </c>
      <c r="BM203" s="219" t="s">
        <v>262</v>
      </c>
    </row>
    <row r="204" spans="1:65" s="13" customFormat="1" ht="11.25">
      <c r="B204" s="224"/>
      <c r="C204" s="225"/>
      <c r="D204" s="220" t="s">
        <v>168</v>
      </c>
      <c r="E204" s="225"/>
      <c r="F204" s="227" t="s">
        <v>263</v>
      </c>
      <c r="G204" s="225"/>
      <c r="H204" s="228">
        <v>5.7450000000000001</v>
      </c>
      <c r="I204" s="229"/>
      <c r="J204" s="225"/>
      <c r="K204" s="225"/>
      <c r="L204" s="230"/>
      <c r="M204" s="231"/>
      <c r="N204" s="232"/>
      <c r="O204" s="232"/>
      <c r="P204" s="232"/>
      <c r="Q204" s="232"/>
      <c r="R204" s="232"/>
      <c r="S204" s="232"/>
      <c r="T204" s="233"/>
      <c r="AT204" s="234" t="s">
        <v>168</v>
      </c>
      <c r="AU204" s="234" t="s">
        <v>90</v>
      </c>
      <c r="AV204" s="13" t="s">
        <v>90</v>
      </c>
      <c r="AW204" s="13" t="s">
        <v>4</v>
      </c>
      <c r="AX204" s="13" t="s">
        <v>88</v>
      </c>
      <c r="AY204" s="234" t="s">
        <v>147</v>
      </c>
    </row>
    <row r="205" spans="1:65" s="12" customFormat="1" ht="22.9" customHeight="1">
      <c r="B205" s="192"/>
      <c r="C205" s="193"/>
      <c r="D205" s="194" t="s">
        <v>79</v>
      </c>
      <c r="E205" s="206" t="s">
        <v>162</v>
      </c>
      <c r="F205" s="206" t="s">
        <v>264</v>
      </c>
      <c r="G205" s="193"/>
      <c r="H205" s="193"/>
      <c r="I205" s="196"/>
      <c r="J205" s="207">
        <f>BK205</f>
        <v>0</v>
      </c>
      <c r="K205" s="193"/>
      <c r="L205" s="198"/>
      <c r="M205" s="199"/>
      <c r="N205" s="200"/>
      <c r="O205" s="200"/>
      <c r="P205" s="201">
        <f>SUM(P206:P212)</f>
        <v>0</v>
      </c>
      <c r="Q205" s="200"/>
      <c r="R205" s="201">
        <f>SUM(R206:R212)</f>
        <v>22.219750000000001</v>
      </c>
      <c r="S205" s="200"/>
      <c r="T205" s="202">
        <f>SUM(T206:T212)</f>
        <v>0</v>
      </c>
      <c r="AR205" s="203" t="s">
        <v>88</v>
      </c>
      <c r="AT205" s="204" t="s">
        <v>79</v>
      </c>
      <c r="AU205" s="204" t="s">
        <v>88</v>
      </c>
      <c r="AY205" s="203" t="s">
        <v>147</v>
      </c>
      <c r="BK205" s="205">
        <f>SUM(BK206:BK212)</f>
        <v>0</v>
      </c>
    </row>
    <row r="206" spans="1:65" s="2" customFormat="1" ht="24">
      <c r="A206" s="34"/>
      <c r="B206" s="35"/>
      <c r="C206" s="208" t="s">
        <v>265</v>
      </c>
      <c r="D206" s="208" t="s">
        <v>149</v>
      </c>
      <c r="E206" s="209" t="s">
        <v>266</v>
      </c>
      <c r="F206" s="210" t="s">
        <v>267</v>
      </c>
      <c r="G206" s="211" t="s">
        <v>186</v>
      </c>
      <c r="H206" s="212">
        <v>50</v>
      </c>
      <c r="I206" s="213"/>
      <c r="J206" s="214">
        <f>ROUND(I206*H206,2)</f>
        <v>0</v>
      </c>
      <c r="K206" s="210" t="s">
        <v>153</v>
      </c>
      <c r="L206" s="37"/>
      <c r="M206" s="215" t="s">
        <v>1</v>
      </c>
      <c r="N206" s="216" t="s">
        <v>45</v>
      </c>
      <c r="O206" s="71"/>
      <c r="P206" s="217">
        <f>O206*H206</f>
        <v>0</v>
      </c>
      <c r="Q206" s="217">
        <v>0.24127000000000001</v>
      </c>
      <c r="R206" s="217">
        <f>Q206*H206</f>
        <v>12.063500000000001</v>
      </c>
      <c r="S206" s="217">
        <v>0</v>
      </c>
      <c r="T206" s="218">
        <f>S206*H206</f>
        <v>0</v>
      </c>
      <c r="U206" s="34"/>
      <c r="V206" s="34"/>
      <c r="W206" s="34"/>
      <c r="X206" s="34"/>
      <c r="Y206" s="34"/>
      <c r="Z206" s="34"/>
      <c r="AA206" s="34"/>
      <c r="AB206" s="34"/>
      <c r="AC206" s="34"/>
      <c r="AD206" s="34"/>
      <c r="AE206" s="34"/>
      <c r="AR206" s="219" t="s">
        <v>154</v>
      </c>
      <c r="AT206" s="219" t="s">
        <v>149</v>
      </c>
      <c r="AU206" s="219" t="s">
        <v>90</v>
      </c>
      <c r="AY206" s="16" t="s">
        <v>147</v>
      </c>
      <c r="BE206" s="114">
        <f>IF(N206="základní",J206,0)</f>
        <v>0</v>
      </c>
      <c r="BF206" s="114">
        <f>IF(N206="snížená",J206,0)</f>
        <v>0</v>
      </c>
      <c r="BG206" s="114">
        <f>IF(N206="zákl. přenesená",J206,0)</f>
        <v>0</v>
      </c>
      <c r="BH206" s="114">
        <f>IF(N206="sníž. přenesená",J206,0)</f>
        <v>0</v>
      </c>
      <c r="BI206" s="114">
        <f>IF(N206="nulová",J206,0)</f>
        <v>0</v>
      </c>
      <c r="BJ206" s="16" t="s">
        <v>88</v>
      </c>
      <c r="BK206" s="114">
        <f>ROUND(I206*H206,2)</f>
        <v>0</v>
      </c>
      <c r="BL206" s="16" t="s">
        <v>154</v>
      </c>
      <c r="BM206" s="219" t="s">
        <v>268</v>
      </c>
    </row>
    <row r="207" spans="1:65" s="2" customFormat="1" ht="58.5">
      <c r="A207" s="34"/>
      <c r="B207" s="35"/>
      <c r="C207" s="36"/>
      <c r="D207" s="220" t="s">
        <v>156</v>
      </c>
      <c r="E207" s="36"/>
      <c r="F207" s="221" t="s">
        <v>269</v>
      </c>
      <c r="G207" s="36"/>
      <c r="H207" s="36"/>
      <c r="I207" s="178"/>
      <c r="J207" s="36"/>
      <c r="K207" s="36"/>
      <c r="L207" s="37"/>
      <c r="M207" s="222"/>
      <c r="N207" s="223"/>
      <c r="O207" s="71"/>
      <c r="P207" s="71"/>
      <c r="Q207" s="71"/>
      <c r="R207" s="71"/>
      <c r="S207" s="71"/>
      <c r="T207" s="72"/>
      <c r="U207" s="34"/>
      <c r="V207" s="34"/>
      <c r="W207" s="34"/>
      <c r="X207" s="34"/>
      <c r="Y207" s="34"/>
      <c r="Z207" s="34"/>
      <c r="AA207" s="34"/>
      <c r="AB207" s="34"/>
      <c r="AC207" s="34"/>
      <c r="AD207" s="34"/>
      <c r="AE207" s="34"/>
      <c r="AT207" s="16" t="s">
        <v>156</v>
      </c>
      <c r="AU207" s="16" t="s">
        <v>90</v>
      </c>
    </row>
    <row r="208" spans="1:65" s="13" customFormat="1" ht="11.25">
      <c r="B208" s="224"/>
      <c r="C208" s="225"/>
      <c r="D208" s="220" t="s">
        <v>168</v>
      </c>
      <c r="E208" s="226" t="s">
        <v>1</v>
      </c>
      <c r="F208" s="227" t="s">
        <v>270</v>
      </c>
      <c r="G208" s="225"/>
      <c r="H208" s="228">
        <v>30</v>
      </c>
      <c r="I208" s="229"/>
      <c r="J208" s="225"/>
      <c r="K208" s="225"/>
      <c r="L208" s="230"/>
      <c r="M208" s="231"/>
      <c r="N208" s="232"/>
      <c r="O208" s="232"/>
      <c r="P208" s="232"/>
      <c r="Q208" s="232"/>
      <c r="R208" s="232"/>
      <c r="S208" s="232"/>
      <c r="T208" s="233"/>
      <c r="AT208" s="234" t="s">
        <v>168</v>
      </c>
      <c r="AU208" s="234" t="s">
        <v>90</v>
      </c>
      <c r="AV208" s="13" t="s">
        <v>90</v>
      </c>
      <c r="AW208" s="13" t="s">
        <v>36</v>
      </c>
      <c r="AX208" s="13" t="s">
        <v>80</v>
      </c>
      <c r="AY208" s="234" t="s">
        <v>147</v>
      </c>
    </row>
    <row r="209" spans="1:65" s="13" customFormat="1" ht="11.25">
      <c r="B209" s="224"/>
      <c r="C209" s="225"/>
      <c r="D209" s="220" t="s">
        <v>168</v>
      </c>
      <c r="E209" s="226" t="s">
        <v>1</v>
      </c>
      <c r="F209" s="227" t="s">
        <v>271</v>
      </c>
      <c r="G209" s="225"/>
      <c r="H209" s="228">
        <v>20</v>
      </c>
      <c r="I209" s="229"/>
      <c r="J209" s="225"/>
      <c r="K209" s="225"/>
      <c r="L209" s="230"/>
      <c r="M209" s="231"/>
      <c r="N209" s="232"/>
      <c r="O209" s="232"/>
      <c r="P209" s="232"/>
      <c r="Q209" s="232"/>
      <c r="R209" s="232"/>
      <c r="S209" s="232"/>
      <c r="T209" s="233"/>
      <c r="AT209" s="234" t="s">
        <v>168</v>
      </c>
      <c r="AU209" s="234" t="s">
        <v>90</v>
      </c>
      <c r="AV209" s="13" t="s">
        <v>90</v>
      </c>
      <c r="AW209" s="13" t="s">
        <v>36</v>
      </c>
      <c r="AX209" s="13" t="s">
        <v>80</v>
      </c>
      <c r="AY209" s="234" t="s">
        <v>147</v>
      </c>
    </row>
    <row r="210" spans="1:65" s="14" customFormat="1" ht="11.25">
      <c r="B210" s="235"/>
      <c r="C210" s="236"/>
      <c r="D210" s="220" t="s">
        <v>168</v>
      </c>
      <c r="E210" s="237" t="s">
        <v>1</v>
      </c>
      <c r="F210" s="238" t="s">
        <v>173</v>
      </c>
      <c r="G210" s="236"/>
      <c r="H210" s="239">
        <v>50</v>
      </c>
      <c r="I210" s="240"/>
      <c r="J210" s="236"/>
      <c r="K210" s="236"/>
      <c r="L210" s="241"/>
      <c r="M210" s="242"/>
      <c r="N210" s="243"/>
      <c r="O210" s="243"/>
      <c r="P210" s="243"/>
      <c r="Q210" s="243"/>
      <c r="R210" s="243"/>
      <c r="S210" s="243"/>
      <c r="T210" s="244"/>
      <c r="AT210" s="245" t="s">
        <v>168</v>
      </c>
      <c r="AU210" s="245" t="s">
        <v>90</v>
      </c>
      <c r="AV210" s="14" t="s">
        <v>154</v>
      </c>
      <c r="AW210" s="14" t="s">
        <v>36</v>
      </c>
      <c r="AX210" s="14" t="s">
        <v>88</v>
      </c>
      <c r="AY210" s="245" t="s">
        <v>147</v>
      </c>
    </row>
    <row r="211" spans="1:65" s="2" customFormat="1" ht="24">
      <c r="A211" s="34"/>
      <c r="B211" s="35"/>
      <c r="C211" s="246" t="s">
        <v>272</v>
      </c>
      <c r="D211" s="246" t="s">
        <v>219</v>
      </c>
      <c r="E211" s="247" t="s">
        <v>273</v>
      </c>
      <c r="F211" s="248" t="s">
        <v>274</v>
      </c>
      <c r="G211" s="249" t="s">
        <v>275</v>
      </c>
      <c r="H211" s="250">
        <v>312.5</v>
      </c>
      <c r="I211" s="251"/>
      <c r="J211" s="252">
        <f>ROUND(I211*H211,2)</f>
        <v>0</v>
      </c>
      <c r="K211" s="248" t="s">
        <v>153</v>
      </c>
      <c r="L211" s="253"/>
      <c r="M211" s="254" t="s">
        <v>1</v>
      </c>
      <c r="N211" s="255" t="s">
        <v>45</v>
      </c>
      <c r="O211" s="71"/>
      <c r="P211" s="217">
        <f>O211*H211</f>
        <v>0</v>
      </c>
      <c r="Q211" s="217">
        <v>3.2500000000000001E-2</v>
      </c>
      <c r="R211" s="217">
        <f>Q211*H211</f>
        <v>10.15625</v>
      </c>
      <c r="S211" s="217">
        <v>0</v>
      </c>
      <c r="T211" s="218">
        <f>S211*H211</f>
        <v>0</v>
      </c>
      <c r="U211" s="34"/>
      <c r="V211" s="34"/>
      <c r="W211" s="34"/>
      <c r="X211" s="34"/>
      <c r="Y211" s="34"/>
      <c r="Z211" s="34"/>
      <c r="AA211" s="34"/>
      <c r="AB211" s="34"/>
      <c r="AC211" s="34"/>
      <c r="AD211" s="34"/>
      <c r="AE211" s="34"/>
      <c r="AR211" s="219" t="s">
        <v>206</v>
      </c>
      <c r="AT211" s="219" t="s">
        <v>219</v>
      </c>
      <c r="AU211" s="219" t="s">
        <v>90</v>
      </c>
      <c r="AY211" s="16" t="s">
        <v>147</v>
      </c>
      <c r="BE211" s="114">
        <f>IF(N211="základní",J211,0)</f>
        <v>0</v>
      </c>
      <c r="BF211" s="114">
        <f>IF(N211="snížená",J211,0)</f>
        <v>0</v>
      </c>
      <c r="BG211" s="114">
        <f>IF(N211="zákl. přenesená",J211,0)</f>
        <v>0</v>
      </c>
      <c r="BH211" s="114">
        <f>IF(N211="sníž. přenesená",J211,0)</f>
        <v>0</v>
      </c>
      <c r="BI211" s="114">
        <f>IF(N211="nulová",J211,0)</f>
        <v>0</v>
      </c>
      <c r="BJ211" s="16" t="s">
        <v>88</v>
      </c>
      <c r="BK211" s="114">
        <f>ROUND(I211*H211,2)</f>
        <v>0</v>
      </c>
      <c r="BL211" s="16" t="s">
        <v>154</v>
      </c>
      <c r="BM211" s="219" t="s">
        <v>276</v>
      </c>
    </row>
    <row r="212" spans="1:65" s="13" customFormat="1" ht="11.25">
      <c r="B212" s="224"/>
      <c r="C212" s="225"/>
      <c r="D212" s="220" t="s">
        <v>168</v>
      </c>
      <c r="E212" s="225"/>
      <c r="F212" s="227" t="s">
        <v>277</v>
      </c>
      <c r="G212" s="225"/>
      <c r="H212" s="228">
        <v>312.5</v>
      </c>
      <c r="I212" s="229"/>
      <c r="J212" s="225"/>
      <c r="K212" s="225"/>
      <c r="L212" s="230"/>
      <c r="M212" s="231"/>
      <c r="N212" s="232"/>
      <c r="O212" s="232"/>
      <c r="P212" s="232"/>
      <c r="Q212" s="232"/>
      <c r="R212" s="232"/>
      <c r="S212" s="232"/>
      <c r="T212" s="233"/>
      <c r="AT212" s="234" t="s">
        <v>168</v>
      </c>
      <c r="AU212" s="234" t="s">
        <v>90</v>
      </c>
      <c r="AV212" s="13" t="s">
        <v>90</v>
      </c>
      <c r="AW212" s="13" t="s">
        <v>4</v>
      </c>
      <c r="AX212" s="13" t="s">
        <v>88</v>
      </c>
      <c r="AY212" s="234" t="s">
        <v>147</v>
      </c>
    </row>
    <row r="213" spans="1:65" s="12" customFormat="1" ht="22.9" customHeight="1">
      <c r="B213" s="192"/>
      <c r="C213" s="193"/>
      <c r="D213" s="194" t="s">
        <v>79</v>
      </c>
      <c r="E213" s="206" t="s">
        <v>154</v>
      </c>
      <c r="F213" s="206" t="s">
        <v>278</v>
      </c>
      <c r="G213" s="193"/>
      <c r="H213" s="193"/>
      <c r="I213" s="196"/>
      <c r="J213" s="207">
        <f>BK213</f>
        <v>0</v>
      </c>
      <c r="K213" s="193"/>
      <c r="L213" s="198"/>
      <c r="M213" s="199"/>
      <c r="N213" s="200"/>
      <c r="O213" s="200"/>
      <c r="P213" s="201">
        <f>SUM(P214:P216)</f>
        <v>0</v>
      </c>
      <c r="Q213" s="200"/>
      <c r="R213" s="201">
        <f>SUM(R214:R216)</f>
        <v>0</v>
      </c>
      <c r="S213" s="200"/>
      <c r="T213" s="202">
        <f>SUM(T214:T216)</f>
        <v>0</v>
      </c>
      <c r="AR213" s="203" t="s">
        <v>88</v>
      </c>
      <c r="AT213" s="204" t="s">
        <v>79</v>
      </c>
      <c r="AU213" s="204" t="s">
        <v>88</v>
      </c>
      <c r="AY213" s="203" t="s">
        <v>147</v>
      </c>
      <c r="BK213" s="205">
        <f>SUM(BK214:BK216)</f>
        <v>0</v>
      </c>
    </row>
    <row r="214" spans="1:65" s="2" customFormat="1" ht="24">
      <c r="A214" s="34"/>
      <c r="B214" s="35"/>
      <c r="C214" s="208" t="s">
        <v>279</v>
      </c>
      <c r="D214" s="208" t="s">
        <v>149</v>
      </c>
      <c r="E214" s="209" t="s">
        <v>280</v>
      </c>
      <c r="F214" s="210" t="s">
        <v>281</v>
      </c>
      <c r="G214" s="211" t="s">
        <v>165</v>
      </c>
      <c r="H214" s="212">
        <v>4.25</v>
      </c>
      <c r="I214" s="213"/>
      <c r="J214" s="214">
        <f>ROUND(I214*H214,2)</f>
        <v>0</v>
      </c>
      <c r="K214" s="210" t="s">
        <v>153</v>
      </c>
      <c r="L214" s="37"/>
      <c r="M214" s="215" t="s">
        <v>1</v>
      </c>
      <c r="N214" s="216" t="s">
        <v>45</v>
      </c>
      <c r="O214" s="71"/>
      <c r="P214" s="217">
        <f>O214*H214</f>
        <v>0</v>
      </c>
      <c r="Q214" s="217">
        <v>0</v>
      </c>
      <c r="R214" s="217">
        <f>Q214*H214</f>
        <v>0</v>
      </c>
      <c r="S214" s="217">
        <v>0</v>
      </c>
      <c r="T214" s="218">
        <f>S214*H214</f>
        <v>0</v>
      </c>
      <c r="U214" s="34"/>
      <c r="V214" s="34"/>
      <c r="W214" s="34"/>
      <c r="X214" s="34"/>
      <c r="Y214" s="34"/>
      <c r="Z214" s="34"/>
      <c r="AA214" s="34"/>
      <c r="AB214" s="34"/>
      <c r="AC214" s="34"/>
      <c r="AD214" s="34"/>
      <c r="AE214" s="34"/>
      <c r="AR214" s="219" t="s">
        <v>154</v>
      </c>
      <c r="AT214" s="219" t="s">
        <v>149</v>
      </c>
      <c r="AU214" s="219" t="s">
        <v>90</v>
      </c>
      <c r="AY214" s="16" t="s">
        <v>147</v>
      </c>
      <c r="BE214" s="114">
        <f>IF(N214="základní",J214,0)</f>
        <v>0</v>
      </c>
      <c r="BF214" s="114">
        <f>IF(N214="snížená",J214,0)</f>
        <v>0</v>
      </c>
      <c r="BG214" s="114">
        <f>IF(N214="zákl. přenesená",J214,0)</f>
        <v>0</v>
      </c>
      <c r="BH214" s="114">
        <f>IF(N214="sníž. přenesená",J214,0)</f>
        <v>0</v>
      </c>
      <c r="BI214" s="114">
        <f>IF(N214="nulová",J214,0)</f>
        <v>0</v>
      </c>
      <c r="BJ214" s="16" t="s">
        <v>88</v>
      </c>
      <c r="BK214" s="114">
        <f>ROUND(I214*H214,2)</f>
        <v>0</v>
      </c>
      <c r="BL214" s="16" t="s">
        <v>154</v>
      </c>
      <c r="BM214" s="219" t="s">
        <v>282</v>
      </c>
    </row>
    <row r="215" spans="1:65" s="2" customFormat="1" ht="39">
      <c r="A215" s="34"/>
      <c r="B215" s="35"/>
      <c r="C215" s="36"/>
      <c r="D215" s="220" t="s">
        <v>156</v>
      </c>
      <c r="E215" s="36"/>
      <c r="F215" s="221" t="s">
        <v>283</v>
      </c>
      <c r="G215" s="36"/>
      <c r="H215" s="36"/>
      <c r="I215" s="178"/>
      <c r="J215" s="36"/>
      <c r="K215" s="36"/>
      <c r="L215" s="37"/>
      <c r="M215" s="222"/>
      <c r="N215" s="223"/>
      <c r="O215" s="71"/>
      <c r="P215" s="71"/>
      <c r="Q215" s="71"/>
      <c r="R215" s="71"/>
      <c r="S215" s="71"/>
      <c r="T215" s="72"/>
      <c r="U215" s="34"/>
      <c r="V215" s="34"/>
      <c r="W215" s="34"/>
      <c r="X215" s="34"/>
      <c r="Y215" s="34"/>
      <c r="Z215" s="34"/>
      <c r="AA215" s="34"/>
      <c r="AB215" s="34"/>
      <c r="AC215" s="34"/>
      <c r="AD215" s="34"/>
      <c r="AE215" s="34"/>
      <c r="AT215" s="16" t="s">
        <v>156</v>
      </c>
      <c r="AU215" s="16" t="s">
        <v>90</v>
      </c>
    </row>
    <row r="216" spans="1:65" s="13" customFormat="1" ht="11.25">
      <c r="B216" s="224"/>
      <c r="C216" s="225"/>
      <c r="D216" s="220" t="s">
        <v>168</v>
      </c>
      <c r="E216" s="226" t="s">
        <v>1</v>
      </c>
      <c r="F216" s="227" t="s">
        <v>284</v>
      </c>
      <c r="G216" s="225"/>
      <c r="H216" s="228">
        <v>4.25</v>
      </c>
      <c r="I216" s="229"/>
      <c r="J216" s="225"/>
      <c r="K216" s="225"/>
      <c r="L216" s="230"/>
      <c r="M216" s="231"/>
      <c r="N216" s="232"/>
      <c r="O216" s="232"/>
      <c r="P216" s="232"/>
      <c r="Q216" s="232"/>
      <c r="R216" s="232"/>
      <c r="S216" s="232"/>
      <c r="T216" s="233"/>
      <c r="AT216" s="234" t="s">
        <v>168</v>
      </c>
      <c r="AU216" s="234" t="s">
        <v>90</v>
      </c>
      <c r="AV216" s="13" t="s">
        <v>90</v>
      </c>
      <c r="AW216" s="13" t="s">
        <v>36</v>
      </c>
      <c r="AX216" s="13" t="s">
        <v>88</v>
      </c>
      <c r="AY216" s="234" t="s">
        <v>147</v>
      </c>
    </row>
    <row r="217" spans="1:65" s="12" customFormat="1" ht="22.9" customHeight="1">
      <c r="B217" s="192"/>
      <c r="C217" s="193"/>
      <c r="D217" s="194" t="s">
        <v>79</v>
      </c>
      <c r="E217" s="206" t="s">
        <v>183</v>
      </c>
      <c r="F217" s="206" t="s">
        <v>285</v>
      </c>
      <c r="G217" s="193"/>
      <c r="H217" s="193"/>
      <c r="I217" s="196"/>
      <c r="J217" s="207">
        <f>BK217</f>
        <v>0</v>
      </c>
      <c r="K217" s="193"/>
      <c r="L217" s="198"/>
      <c r="M217" s="199"/>
      <c r="N217" s="200"/>
      <c r="O217" s="200"/>
      <c r="P217" s="201">
        <f>SUM(P218:P257)</f>
        <v>0</v>
      </c>
      <c r="Q217" s="200"/>
      <c r="R217" s="201">
        <f>SUM(R218:R257)</f>
        <v>142.93231</v>
      </c>
      <c r="S217" s="200"/>
      <c r="T217" s="202">
        <f>SUM(T218:T257)</f>
        <v>0</v>
      </c>
      <c r="AR217" s="203" t="s">
        <v>88</v>
      </c>
      <c r="AT217" s="204" t="s">
        <v>79</v>
      </c>
      <c r="AU217" s="204" t="s">
        <v>88</v>
      </c>
      <c r="AY217" s="203" t="s">
        <v>147</v>
      </c>
      <c r="BK217" s="205">
        <f>SUM(BK218:BK257)</f>
        <v>0</v>
      </c>
    </row>
    <row r="218" spans="1:65" s="2" customFormat="1" ht="16.5" customHeight="1">
      <c r="A218" s="34"/>
      <c r="B218" s="35"/>
      <c r="C218" s="208" t="s">
        <v>7</v>
      </c>
      <c r="D218" s="208" t="s">
        <v>149</v>
      </c>
      <c r="E218" s="209" t="s">
        <v>286</v>
      </c>
      <c r="F218" s="210" t="s">
        <v>287</v>
      </c>
      <c r="G218" s="211" t="s">
        <v>152</v>
      </c>
      <c r="H218" s="212">
        <v>612</v>
      </c>
      <c r="I218" s="213"/>
      <c r="J218" s="214">
        <f>ROUND(I218*H218,2)</f>
        <v>0</v>
      </c>
      <c r="K218" s="210" t="s">
        <v>153</v>
      </c>
      <c r="L218" s="37"/>
      <c r="M218" s="215" t="s">
        <v>1</v>
      </c>
      <c r="N218" s="216" t="s">
        <v>45</v>
      </c>
      <c r="O218" s="71"/>
      <c r="P218" s="217">
        <f>O218*H218</f>
        <v>0</v>
      </c>
      <c r="Q218" s="217">
        <v>0</v>
      </c>
      <c r="R218" s="217">
        <f>Q218*H218</f>
        <v>0</v>
      </c>
      <c r="S218" s="217">
        <v>0</v>
      </c>
      <c r="T218" s="218">
        <f>S218*H218</f>
        <v>0</v>
      </c>
      <c r="U218" s="34"/>
      <c r="V218" s="34"/>
      <c r="W218" s="34"/>
      <c r="X218" s="34"/>
      <c r="Y218" s="34"/>
      <c r="Z218" s="34"/>
      <c r="AA218" s="34"/>
      <c r="AB218" s="34"/>
      <c r="AC218" s="34"/>
      <c r="AD218" s="34"/>
      <c r="AE218" s="34"/>
      <c r="AR218" s="219" t="s">
        <v>154</v>
      </c>
      <c r="AT218" s="219" t="s">
        <v>149</v>
      </c>
      <c r="AU218" s="219" t="s">
        <v>90</v>
      </c>
      <c r="AY218" s="16" t="s">
        <v>147</v>
      </c>
      <c r="BE218" s="114">
        <f>IF(N218="základní",J218,0)</f>
        <v>0</v>
      </c>
      <c r="BF218" s="114">
        <f>IF(N218="snížená",J218,0)</f>
        <v>0</v>
      </c>
      <c r="BG218" s="114">
        <f>IF(N218="zákl. přenesená",J218,0)</f>
        <v>0</v>
      </c>
      <c r="BH218" s="114">
        <f>IF(N218="sníž. přenesená",J218,0)</f>
        <v>0</v>
      </c>
      <c r="BI218" s="114">
        <f>IF(N218="nulová",J218,0)</f>
        <v>0</v>
      </c>
      <c r="BJ218" s="16" t="s">
        <v>88</v>
      </c>
      <c r="BK218" s="114">
        <f>ROUND(I218*H218,2)</f>
        <v>0</v>
      </c>
      <c r="BL218" s="16" t="s">
        <v>154</v>
      </c>
      <c r="BM218" s="219" t="s">
        <v>288</v>
      </c>
    </row>
    <row r="219" spans="1:65" s="13" customFormat="1" ht="11.25">
      <c r="B219" s="224"/>
      <c r="C219" s="225"/>
      <c r="D219" s="220" t="s">
        <v>168</v>
      </c>
      <c r="E219" s="226" t="s">
        <v>1</v>
      </c>
      <c r="F219" s="227" t="s">
        <v>289</v>
      </c>
      <c r="G219" s="225"/>
      <c r="H219" s="228">
        <v>454</v>
      </c>
      <c r="I219" s="229"/>
      <c r="J219" s="225"/>
      <c r="K219" s="225"/>
      <c r="L219" s="230"/>
      <c r="M219" s="231"/>
      <c r="N219" s="232"/>
      <c r="O219" s="232"/>
      <c r="P219" s="232"/>
      <c r="Q219" s="232"/>
      <c r="R219" s="232"/>
      <c r="S219" s="232"/>
      <c r="T219" s="233"/>
      <c r="AT219" s="234" t="s">
        <v>168</v>
      </c>
      <c r="AU219" s="234" t="s">
        <v>90</v>
      </c>
      <c r="AV219" s="13" t="s">
        <v>90</v>
      </c>
      <c r="AW219" s="13" t="s">
        <v>36</v>
      </c>
      <c r="AX219" s="13" t="s">
        <v>80</v>
      </c>
      <c r="AY219" s="234" t="s">
        <v>147</v>
      </c>
    </row>
    <row r="220" spans="1:65" s="13" customFormat="1" ht="11.25">
      <c r="B220" s="224"/>
      <c r="C220" s="225"/>
      <c r="D220" s="220" t="s">
        <v>168</v>
      </c>
      <c r="E220" s="226" t="s">
        <v>1</v>
      </c>
      <c r="F220" s="227" t="s">
        <v>290</v>
      </c>
      <c r="G220" s="225"/>
      <c r="H220" s="228">
        <v>158</v>
      </c>
      <c r="I220" s="229"/>
      <c r="J220" s="225"/>
      <c r="K220" s="225"/>
      <c r="L220" s="230"/>
      <c r="M220" s="231"/>
      <c r="N220" s="232"/>
      <c r="O220" s="232"/>
      <c r="P220" s="232"/>
      <c r="Q220" s="232"/>
      <c r="R220" s="232"/>
      <c r="S220" s="232"/>
      <c r="T220" s="233"/>
      <c r="AT220" s="234" t="s">
        <v>168</v>
      </c>
      <c r="AU220" s="234" t="s">
        <v>90</v>
      </c>
      <c r="AV220" s="13" t="s">
        <v>90</v>
      </c>
      <c r="AW220" s="13" t="s">
        <v>36</v>
      </c>
      <c r="AX220" s="13" t="s">
        <v>80</v>
      </c>
      <c r="AY220" s="234" t="s">
        <v>147</v>
      </c>
    </row>
    <row r="221" spans="1:65" s="14" customFormat="1" ht="11.25">
      <c r="B221" s="235"/>
      <c r="C221" s="236"/>
      <c r="D221" s="220" t="s">
        <v>168</v>
      </c>
      <c r="E221" s="237" t="s">
        <v>1</v>
      </c>
      <c r="F221" s="238" t="s">
        <v>173</v>
      </c>
      <c r="G221" s="236"/>
      <c r="H221" s="239">
        <v>612</v>
      </c>
      <c r="I221" s="240"/>
      <c r="J221" s="236"/>
      <c r="K221" s="236"/>
      <c r="L221" s="241"/>
      <c r="M221" s="242"/>
      <c r="N221" s="243"/>
      <c r="O221" s="243"/>
      <c r="P221" s="243"/>
      <c r="Q221" s="243"/>
      <c r="R221" s="243"/>
      <c r="S221" s="243"/>
      <c r="T221" s="244"/>
      <c r="AT221" s="245" t="s">
        <v>168</v>
      </c>
      <c r="AU221" s="245" t="s">
        <v>90</v>
      </c>
      <c r="AV221" s="14" t="s">
        <v>154</v>
      </c>
      <c r="AW221" s="14" t="s">
        <v>36</v>
      </c>
      <c r="AX221" s="14" t="s">
        <v>88</v>
      </c>
      <c r="AY221" s="245" t="s">
        <v>147</v>
      </c>
    </row>
    <row r="222" spans="1:65" s="2" customFormat="1" ht="16.5" customHeight="1">
      <c r="A222" s="34"/>
      <c r="B222" s="35"/>
      <c r="C222" s="208" t="s">
        <v>291</v>
      </c>
      <c r="D222" s="208" t="s">
        <v>149</v>
      </c>
      <c r="E222" s="209" t="s">
        <v>292</v>
      </c>
      <c r="F222" s="210" t="s">
        <v>293</v>
      </c>
      <c r="G222" s="211" t="s">
        <v>152</v>
      </c>
      <c r="H222" s="212">
        <v>272.39999999999998</v>
      </c>
      <c r="I222" s="213"/>
      <c r="J222" s="214">
        <f>ROUND(I222*H222,2)</f>
        <v>0</v>
      </c>
      <c r="K222" s="210" t="s">
        <v>153</v>
      </c>
      <c r="L222" s="37"/>
      <c r="M222" s="215" t="s">
        <v>1</v>
      </c>
      <c r="N222" s="216" t="s">
        <v>45</v>
      </c>
      <c r="O222" s="71"/>
      <c r="P222" s="217">
        <f>O222*H222</f>
        <v>0</v>
      </c>
      <c r="Q222" s="217">
        <v>0</v>
      </c>
      <c r="R222" s="217">
        <f>Q222*H222</f>
        <v>0</v>
      </c>
      <c r="S222" s="217">
        <v>0</v>
      </c>
      <c r="T222" s="218">
        <f>S222*H222</f>
        <v>0</v>
      </c>
      <c r="U222" s="34"/>
      <c r="V222" s="34"/>
      <c r="W222" s="34"/>
      <c r="X222" s="34"/>
      <c r="Y222" s="34"/>
      <c r="Z222" s="34"/>
      <c r="AA222" s="34"/>
      <c r="AB222" s="34"/>
      <c r="AC222" s="34"/>
      <c r="AD222" s="34"/>
      <c r="AE222" s="34"/>
      <c r="AR222" s="219" t="s">
        <v>154</v>
      </c>
      <c r="AT222" s="219" t="s">
        <v>149</v>
      </c>
      <c r="AU222" s="219" t="s">
        <v>90</v>
      </c>
      <c r="AY222" s="16" t="s">
        <v>147</v>
      </c>
      <c r="BE222" s="114">
        <f>IF(N222="základní",J222,0)</f>
        <v>0</v>
      </c>
      <c r="BF222" s="114">
        <f>IF(N222="snížená",J222,0)</f>
        <v>0</v>
      </c>
      <c r="BG222" s="114">
        <f>IF(N222="zákl. přenesená",J222,0)</f>
        <v>0</v>
      </c>
      <c r="BH222" s="114">
        <f>IF(N222="sníž. přenesená",J222,0)</f>
        <v>0</v>
      </c>
      <c r="BI222" s="114">
        <f>IF(N222="nulová",J222,0)</f>
        <v>0</v>
      </c>
      <c r="BJ222" s="16" t="s">
        <v>88</v>
      </c>
      <c r="BK222" s="114">
        <f>ROUND(I222*H222,2)</f>
        <v>0</v>
      </c>
      <c r="BL222" s="16" t="s">
        <v>154</v>
      </c>
      <c r="BM222" s="219" t="s">
        <v>294</v>
      </c>
    </row>
    <row r="223" spans="1:65" s="13" customFormat="1" ht="22.5">
      <c r="B223" s="224"/>
      <c r="C223" s="225"/>
      <c r="D223" s="220" t="s">
        <v>168</v>
      </c>
      <c r="E223" s="226" t="s">
        <v>1</v>
      </c>
      <c r="F223" s="227" t="s">
        <v>295</v>
      </c>
      <c r="G223" s="225"/>
      <c r="H223" s="228">
        <v>272.39999999999998</v>
      </c>
      <c r="I223" s="229"/>
      <c r="J223" s="225"/>
      <c r="K223" s="225"/>
      <c r="L223" s="230"/>
      <c r="M223" s="231"/>
      <c r="N223" s="232"/>
      <c r="O223" s="232"/>
      <c r="P223" s="232"/>
      <c r="Q223" s="232"/>
      <c r="R223" s="232"/>
      <c r="S223" s="232"/>
      <c r="T223" s="233"/>
      <c r="AT223" s="234" t="s">
        <v>168</v>
      </c>
      <c r="AU223" s="234" t="s">
        <v>90</v>
      </c>
      <c r="AV223" s="13" t="s">
        <v>90</v>
      </c>
      <c r="AW223" s="13" t="s">
        <v>36</v>
      </c>
      <c r="AX223" s="13" t="s">
        <v>88</v>
      </c>
      <c r="AY223" s="234" t="s">
        <v>147</v>
      </c>
    </row>
    <row r="224" spans="1:65" s="2" customFormat="1" ht="24">
      <c r="A224" s="34"/>
      <c r="B224" s="35"/>
      <c r="C224" s="208" t="s">
        <v>296</v>
      </c>
      <c r="D224" s="208" t="s">
        <v>149</v>
      </c>
      <c r="E224" s="209" t="s">
        <v>297</v>
      </c>
      <c r="F224" s="210" t="s">
        <v>298</v>
      </c>
      <c r="G224" s="211" t="s">
        <v>152</v>
      </c>
      <c r="H224" s="212">
        <v>176.25</v>
      </c>
      <c r="I224" s="213"/>
      <c r="J224" s="214">
        <f>ROUND(I224*H224,2)</f>
        <v>0</v>
      </c>
      <c r="K224" s="210" t="s">
        <v>153</v>
      </c>
      <c r="L224" s="37"/>
      <c r="M224" s="215" t="s">
        <v>1</v>
      </c>
      <c r="N224" s="216" t="s">
        <v>45</v>
      </c>
      <c r="O224" s="71"/>
      <c r="P224" s="217">
        <f>O224*H224</f>
        <v>0</v>
      </c>
      <c r="Q224" s="217">
        <v>0</v>
      </c>
      <c r="R224" s="217">
        <f>Q224*H224</f>
        <v>0</v>
      </c>
      <c r="S224" s="217">
        <v>0</v>
      </c>
      <c r="T224" s="218">
        <f>S224*H224</f>
        <v>0</v>
      </c>
      <c r="U224" s="34"/>
      <c r="V224" s="34"/>
      <c r="W224" s="34"/>
      <c r="X224" s="34"/>
      <c r="Y224" s="34"/>
      <c r="Z224" s="34"/>
      <c r="AA224" s="34"/>
      <c r="AB224" s="34"/>
      <c r="AC224" s="34"/>
      <c r="AD224" s="34"/>
      <c r="AE224" s="34"/>
      <c r="AR224" s="219" t="s">
        <v>154</v>
      </c>
      <c r="AT224" s="219" t="s">
        <v>149</v>
      </c>
      <c r="AU224" s="219" t="s">
        <v>90</v>
      </c>
      <c r="AY224" s="16" t="s">
        <v>147</v>
      </c>
      <c r="BE224" s="114">
        <f>IF(N224="základní",J224,0)</f>
        <v>0</v>
      </c>
      <c r="BF224" s="114">
        <f>IF(N224="snížená",J224,0)</f>
        <v>0</v>
      </c>
      <c r="BG224" s="114">
        <f>IF(N224="zákl. přenesená",J224,0)</f>
        <v>0</v>
      </c>
      <c r="BH224" s="114">
        <f>IF(N224="sníž. přenesená",J224,0)</f>
        <v>0</v>
      </c>
      <c r="BI224" s="114">
        <f>IF(N224="nulová",J224,0)</f>
        <v>0</v>
      </c>
      <c r="BJ224" s="16" t="s">
        <v>88</v>
      </c>
      <c r="BK224" s="114">
        <f>ROUND(I224*H224,2)</f>
        <v>0</v>
      </c>
      <c r="BL224" s="16" t="s">
        <v>154</v>
      </c>
      <c r="BM224" s="219" t="s">
        <v>299</v>
      </c>
    </row>
    <row r="225" spans="1:65" s="2" customFormat="1" ht="87.75">
      <c r="A225" s="34"/>
      <c r="B225" s="35"/>
      <c r="C225" s="36"/>
      <c r="D225" s="220" t="s">
        <v>156</v>
      </c>
      <c r="E225" s="36"/>
      <c r="F225" s="221" t="s">
        <v>300</v>
      </c>
      <c r="G225" s="36"/>
      <c r="H225" s="36"/>
      <c r="I225" s="178"/>
      <c r="J225" s="36"/>
      <c r="K225" s="36"/>
      <c r="L225" s="37"/>
      <c r="M225" s="222"/>
      <c r="N225" s="223"/>
      <c r="O225" s="71"/>
      <c r="P225" s="71"/>
      <c r="Q225" s="71"/>
      <c r="R225" s="71"/>
      <c r="S225" s="71"/>
      <c r="T225" s="72"/>
      <c r="U225" s="34"/>
      <c r="V225" s="34"/>
      <c r="W225" s="34"/>
      <c r="X225" s="34"/>
      <c r="Y225" s="34"/>
      <c r="Z225" s="34"/>
      <c r="AA225" s="34"/>
      <c r="AB225" s="34"/>
      <c r="AC225" s="34"/>
      <c r="AD225" s="34"/>
      <c r="AE225" s="34"/>
      <c r="AT225" s="16" t="s">
        <v>156</v>
      </c>
      <c r="AU225" s="16" t="s">
        <v>90</v>
      </c>
    </row>
    <row r="226" spans="1:65" s="13" customFormat="1" ht="11.25">
      <c r="B226" s="224"/>
      <c r="C226" s="225"/>
      <c r="D226" s="220" t="s">
        <v>168</v>
      </c>
      <c r="E226" s="226" t="s">
        <v>1</v>
      </c>
      <c r="F226" s="227" t="s">
        <v>301</v>
      </c>
      <c r="G226" s="225"/>
      <c r="H226" s="228">
        <v>158</v>
      </c>
      <c r="I226" s="229"/>
      <c r="J226" s="225"/>
      <c r="K226" s="225"/>
      <c r="L226" s="230"/>
      <c r="M226" s="231"/>
      <c r="N226" s="232"/>
      <c r="O226" s="232"/>
      <c r="P226" s="232"/>
      <c r="Q226" s="232"/>
      <c r="R226" s="232"/>
      <c r="S226" s="232"/>
      <c r="T226" s="233"/>
      <c r="AT226" s="234" t="s">
        <v>168</v>
      </c>
      <c r="AU226" s="234" t="s">
        <v>90</v>
      </c>
      <c r="AV226" s="13" t="s">
        <v>90</v>
      </c>
      <c r="AW226" s="13" t="s">
        <v>36</v>
      </c>
      <c r="AX226" s="13" t="s">
        <v>80</v>
      </c>
      <c r="AY226" s="234" t="s">
        <v>147</v>
      </c>
    </row>
    <row r="227" spans="1:65" s="13" customFormat="1" ht="11.25">
      <c r="B227" s="224"/>
      <c r="C227" s="225"/>
      <c r="D227" s="220" t="s">
        <v>168</v>
      </c>
      <c r="E227" s="226" t="s">
        <v>1</v>
      </c>
      <c r="F227" s="227" t="s">
        <v>302</v>
      </c>
      <c r="G227" s="225"/>
      <c r="H227" s="228">
        <v>10.75</v>
      </c>
      <c r="I227" s="229"/>
      <c r="J227" s="225"/>
      <c r="K227" s="225"/>
      <c r="L227" s="230"/>
      <c r="M227" s="231"/>
      <c r="N227" s="232"/>
      <c r="O227" s="232"/>
      <c r="P227" s="232"/>
      <c r="Q227" s="232"/>
      <c r="R227" s="232"/>
      <c r="S227" s="232"/>
      <c r="T227" s="233"/>
      <c r="AT227" s="234" t="s">
        <v>168</v>
      </c>
      <c r="AU227" s="234" t="s">
        <v>90</v>
      </c>
      <c r="AV227" s="13" t="s">
        <v>90</v>
      </c>
      <c r="AW227" s="13" t="s">
        <v>36</v>
      </c>
      <c r="AX227" s="13" t="s">
        <v>80</v>
      </c>
      <c r="AY227" s="234" t="s">
        <v>147</v>
      </c>
    </row>
    <row r="228" spans="1:65" s="13" customFormat="1" ht="11.25">
      <c r="B228" s="224"/>
      <c r="C228" s="225"/>
      <c r="D228" s="220" t="s">
        <v>168</v>
      </c>
      <c r="E228" s="226" t="s">
        <v>1</v>
      </c>
      <c r="F228" s="227" t="s">
        <v>303</v>
      </c>
      <c r="G228" s="225"/>
      <c r="H228" s="228">
        <v>7.5</v>
      </c>
      <c r="I228" s="229"/>
      <c r="J228" s="225"/>
      <c r="K228" s="225"/>
      <c r="L228" s="230"/>
      <c r="M228" s="231"/>
      <c r="N228" s="232"/>
      <c r="O228" s="232"/>
      <c r="P228" s="232"/>
      <c r="Q228" s="232"/>
      <c r="R228" s="232"/>
      <c r="S228" s="232"/>
      <c r="T228" s="233"/>
      <c r="AT228" s="234" t="s">
        <v>168</v>
      </c>
      <c r="AU228" s="234" t="s">
        <v>90</v>
      </c>
      <c r="AV228" s="13" t="s">
        <v>90</v>
      </c>
      <c r="AW228" s="13" t="s">
        <v>36</v>
      </c>
      <c r="AX228" s="13" t="s">
        <v>80</v>
      </c>
      <c r="AY228" s="234" t="s">
        <v>147</v>
      </c>
    </row>
    <row r="229" spans="1:65" s="14" customFormat="1" ht="11.25">
      <c r="B229" s="235"/>
      <c r="C229" s="236"/>
      <c r="D229" s="220" t="s">
        <v>168</v>
      </c>
      <c r="E229" s="237" t="s">
        <v>1</v>
      </c>
      <c r="F229" s="238" t="s">
        <v>173</v>
      </c>
      <c r="G229" s="236"/>
      <c r="H229" s="239">
        <v>176.25</v>
      </c>
      <c r="I229" s="240"/>
      <c r="J229" s="236"/>
      <c r="K229" s="236"/>
      <c r="L229" s="241"/>
      <c r="M229" s="242"/>
      <c r="N229" s="243"/>
      <c r="O229" s="243"/>
      <c r="P229" s="243"/>
      <c r="Q229" s="243"/>
      <c r="R229" s="243"/>
      <c r="S229" s="243"/>
      <c r="T229" s="244"/>
      <c r="AT229" s="245" t="s">
        <v>168</v>
      </c>
      <c r="AU229" s="245" t="s">
        <v>90</v>
      </c>
      <c r="AV229" s="14" t="s">
        <v>154</v>
      </c>
      <c r="AW229" s="14" t="s">
        <v>36</v>
      </c>
      <c r="AX229" s="14" t="s">
        <v>88</v>
      </c>
      <c r="AY229" s="245" t="s">
        <v>147</v>
      </c>
    </row>
    <row r="230" spans="1:65" s="2" customFormat="1" ht="33" customHeight="1">
      <c r="A230" s="34"/>
      <c r="B230" s="35"/>
      <c r="C230" s="208" t="s">
        <v>304</v>
      </c>
      <c r="D230" s="208" t="s">
        <v>149</v>
      </c>
      <c r="E230" s="209" t="s">
        <v>305</v>
      </c>
      <c r="F230" s="210" t="s">
        <v>306</v>
      </c>
      <c r="G230" s="211" t="s">
        <v>152</v>
      </c>
      <c r="H230" s="212">
        <v>109.5</v>
      </c>
      <c r="I230" s="213"/>
      <c r="J230" s="214">
        <f>ROUND(I230*H230,2)</f>
        <v>0</v>
      </c>
      <c r="K230" s="210" t="s">
        <v>153</v>
      </c>
      <c r="L230" s="37"/>
      <c r="M230" s="215" t="s">
        <v>1</v>
      </c>
      <c r="N230" s="216" t="s">
        <v>45</v>
      </c>
      <c r="O230" s="71"/>
      <c r="P230" s="217">
        <f>O230*H230</f>
        <v>0</v>
      </c>
      <c r="Q230" s="217">
        <v>0</v>
      </c>
      <c r="R230" s="217">
        <f>Q230*H230</f>
        <v>0</v>
      </c>
      <c r="S230" s="217">
        <v>0</v>
      </c>
      <c r="T230" s="218">
        <f>S230*H230</f>
        <v>0</v>
      </c>
      <c r="U230" s="34"/>
      <c r="V230" s="34"/>
      <c r="W230" s="34"/>
      <c r="X230" s="34"/>
      <c r="Y230" s="34"/>
      <c r="Z230" s="34"/>
      <c r="AA230" s="34"/>
      <c r="AB230" s="34"/>
      <c r="AC230" s="34"/>
      <c r="AD230" s="34"/>
      <c r="AE230" s="34"/>
      <c r="AR230" s="219" t="s">
        <v>154</v>
      </c>
      <c r="AT230" s="219" t="s">
        <v>149</v>
      </c>
      <c r="AU230" s="219" t="s">
        <v>90</v>
      </c>
      <c r="AY230" s="16" t="s">
        <v>147</v>
      </c>
      <c r="BE230" s="114">
        <f>IF(N230="základní",J230,0)</f>
        <v>0</v>
      </c>
      <c r="BF230" s="114">
        <f>IF(N230="snížená",J230,0)</f>
        <v>0</v>
      </c>
      <c r="BG230" s="114">
        <f>IF(N230="zákl. přenesená",J230,0)</f>
        <v>0</v>
      </c>
      <c r="BH230" s="114">
        <f>IF(N230="sníž. přenesená",J230,0)</f>
        <v>0</v>
      </c>
      <c r="BI230" s="114">
        <f>IF(N230="nulová",J230,0)</f>
        <v>0</v>
      </c>
      <c r="BJ230" s="16" t="s">
        <v>88</v>
      </c>
      <c r="BK230" s="114">
        <f>ROUND(I230*H230,2)</f>
        <v>0</v>
      </c>
      <c r="BL230" s="16" t="s">
        <v>154</v>
      </c>
      <c r="BM230" s="219" t="s">
        <v>307</v>
      </c>
    </row>
    <row r="231" spans="1:65" s="2" customFormat="1" ht="68.25">
      <c r="A231" s="34"/>
      <c r="B231" s="35"/>
      <c r="C231" s="36"/>
      <c r="D231" s="220" t="s">
        <v>156</v>
      </c>
      <c r="E231" s="36"/>
      <c r="F231" s="221" t="s">
        <v>308</v>
      </c>
      <c r="G231" s="36"/>
      <c r="H231" s="36"/>
      <c r="I231" s="178"/>
      <c r="J231" s="36"/>
      <c r="K231" s="36"/>
      <c r="L231" s="37"/>
      <c r="M231" s="222"/>
      <c r="N231" s="223"/>
      <c r="O231" s="71"/>
      <c r="P231" s="71"/>
      <c r="Q231" s="71"/>
      <c r="R231" s="71"/>
      <c r="S231" s="71"/>
      <c r="T231" s="72"/>
      <c r="U231" s="34"/>
      <c r="V231" s="34"/>
      <c r="W231" s="34"/>
      <c r="X231" s="34"/>
      <c r="Y231" s="34"/>
      <c r="Z231" s="34"/>
      <c r="AA231" s="34"/>
      <c r="AB231" s="34"/>
      <c r="AC231" s="34"/>
      <c r="AD231" s="34"/>
      <c r="AE231" s="34"/>
      <c r="AT231" s="16" t="s">
        <v>156</v>
      </c>
      <c r="AU231" s="16" t="s">
        <v>90</v>
      </c>
    </row>
    <row r="232" spans="1:65" s="13" customFormat="1" ht="11.25">
      <c r="B232" s="224"/>
      <c r="C232" s="225"/>
      <c r="D232" s="220" t="s">
        <v>168</v>
      </c>
      <c r="E232" s="226" t="s">
        <v>1</v>
      </c>
      <c r="F232" s="227" t="s">
        <v>196</v>
      </c>
      <c r="G232" s="225"/>
      <c r="H232" s="228">
        <v>43</v>
      </c>
      <c r="I232" s="229"/>
      <c r="J232" s="225"/>
      <c r="K232" s="225"/>
      <c r="L232" s="230"/>
      <c r="M232" s="231"/>
      <c r="N232" s="232"/>
      <c r="O232" s="232"/>
      <c r="P232" s="232"/>
      <c r="Q232" s="232"/>
      <c r="R232" s="232"/>
      <c r="S232" s="232"/>
      <c r="T232" s="233"/>
      <c r="AT232" s="234" t="s">
        <v>168</v>
      </c>
      <c r="AU232" s="234" t="s">
        <v>90</v>
      </c>
      <c r="AV232" s="13" t="s">
        <v>90</v>
      </c>
      <c r="AW232" s="13" t="s">
        <v>36</v>
      </c>
      <c r="AX232" s="13" t="s">
        <v>80</v>
      </c>
      <c r="AY232" s="234" t="s">
        <v>147</v>
      </c>
    </row>
    <row r="233" spans="1:65" s="13" customFormat="1" ht="11.25">
      <c r="B233" s="224"/>
      <c r="C233" s="225"/>
      <c r="D233" s="220" t="s">
        <v>168</v>
      </c>
      <c r="E233" s="226" t="s">
        <v>1</v>
      </c>
      <c r="F233" s="227" t="s">
        <v>197</v>
      </c>
      <c r="G233" s="225"/>
      <c r="H233" s="228">
        <v>21.5</v>
      </c>
      <c r="I233" s="229"/>
      <c r="J233" s="225"/>
      <c r="K233" s="225"/>
      <c r="L233" s="230"/>
      <c r="M233" s="231"/>
      <c r="N233" s="232"/>
      <c r="O233" s="232"/>
      <c r="P233" s="232"/>
      <c r="Q233" s="232"/>
      <c r="R233" s="232"/>
      <c r="S233" s="232"/>
      <c r="T233" s="233"/>
      <c r="AT233" s="234" t="s">
        <v>168</v>
      </c>
      <c r="AU233" s="234" t="s">
        <v>90</v>
      </c>
      <c r="AV233" s="13" t="s">
        <v>90</v>
      </c>
      <c r="AW233" s="13" t="s">
        <v>36</v>
      </c>
      <c r="AX233" s="13" t="s">
        <v>80</v>
      </c>
      <c r="AY233" s="234" t="s">
        <v>147</v>
      </c>
    </row>
    <row r="234" spans="1:65" s="13" customFormat="1" ht="11.25">
      <c r="B234" s="224"/>
      <c r="C234" s="225"/>
      <c r="D234" s="220" t="s">
        <v>168</v>
      </c>
      <c r="E234" s="226" t="s">
        <v>1</v>
      </c>
      <c r="F234" s="227" t="s">
        <v>198</v>
      </c>
      <c r="G234" s="225"/>
      <c r="H234" s="228">
        <v>30</v>
      </c>
      <c r="I234" s="229"/>
      <c r="J234" s="225"/>
      <c r="K234" s="225"/>
      <c r="L234" s="230"/>
      <c r="M234" s="231"/>
      <c r="N234" s="232"/>
      <c r="O234" s="232"/>
      <c r="P234" s="232"/>
      <c r="Q234" s="232"/>
      <c r="R234" s="232"/>
      <c r="S234" s="232"/>
      <c r="T234" s="233"/>
      <c r="AT234" s="234" t="s">
        <v>168</v>
      </c>
      <c r="AU234" s="234" t="s">
        <v>90</v>
      </c>
      <c r="AV234" s="13" t="s">
        <v>90</v>
      </c>
      <c r="AW234" s="13" t="s">
        <v>36</v>
      </c>
      <c r="AX234" s="13" t="s">
        <v>80</v>
      </c>
      <c r="AY234" s="234" t="s">
        <v>147</v>
      </c>
    </row>
    <row r="235" spans="1:65" s="13" customFormat="1" ht="11.25">
      <c r="B235" s="224"/>
      <c r="C235" s="225"/>
      <c r="D235" s="220" t="s">
        <v>168</v>
      </c>
      <c r="E235" s="226" t="s">
        <v>1</v>
      </c>
      <c r="F235" s="227" t="s">
        <v>199</v>
      </c>
      <c r="G235" s="225"/>
      <c r="H235" s="228">
        <v>15</v>
      </c>
      <c r="I235" s="229"/>
      <c r="J235" s="225"/>
      <c r="K235" s="225"/>
      <c r="L235" s="230"/>
      <c r="M235" s="231"/>
      <c r="N235" s="232"/>
      <c r="O235" s="232"/>
      <c r="P235" s="232"/>
      <c r="Q235" s="232"/>
      <c r="R235" s="232"/>
      <c r="S235" s="232"/>
      <c r="T235" s="233"/>
      <c r="AT235" s="234" t="s">
        <v>168</v>
      </c>
      <c r="AU235" s="234" t="s">
        <v>90</v>
      </c>
      <c r="AV235" s="13" t="s">
        <v>90</v>
      </c>
      <c r="AW235" s="13" t="s">
        <v>36</v>
      </c>
      <c r="AX235" s="13" t="s">
        <v>80</v>
      </c>
      <c r="AY235" s="234" t="s">
        <v>147</v>
      </c>
    </row>
    <row r="236" spans="1:65" s="14" customFormat="1" ht="11.25">
      <c r="B236" s="235"/>
      <c r="C236" s="236"/>
      <c r="D236" s="220" t="s">
        <v>168</v>
      </c>
      <c r="E236" s="237" t="s">
        <v>1</v>
      </c>
      <c r="F236" s="238" t="s">
        <v>173</v>
      </c>
      <c r="G236" s="236"/>
      <c r="H236" s="239">
        <v>109.5</v>
      </c>
      <c r="I236" s="240"/>
      <c r="J236" s="236"/>
      <c r="K236" s="236"/>
      <c r="L236" s="241"/>
      <c r="M236" s="242"/>
      <c r="N236" s="243"/>
      <c r="O236" s="243"/>
      <c r="P236" s="243"/>
      <c r="Q236" s="243"/>
      <c r="R236" s="243"/>
      <c r="S236" s="243"/>
      <c r="T236" s="244"/>
      <c r="AT236" s="245" t="s">
        <v>168</v>
      </c>
      <c r="AU236" s="245" t="s">
        <v>90</v>
      </c>
      <c r="AV236" s="14" t="s">
        <v>154</v>
      </c>
      <c r="AW236" s="14" t="s">
        <v>36</v>
      </c>
      <c r="AX236" s="14" t="s">
        <v>88</v>
      </c>
      <c r="AY236" s="245" t="s">
        <v>147</v>
      </c>
    </row>
    <row r="237" spans="1:65" s="2" customFormat="1" ht="24">
      <c r="A237" s="34"/>
      <c r="B237" s="35"/>
      <c r="C237" s="208" t="s">
        <v>309</v>
      </c>
      <c r="D237" s="208" t="s">
        <v>149</v>
      </c>
      <c r="E237" s="209" t="s">
        <v>310</v>
      </c>
      <c r="F237" s="210" t="s">
        <v>311</v>
      </c>
      <c r="G237" s="211" t="s">
        <v>152</v>
      </c>
      <c r="H237" s="212">
        <v>2</v>
      </c>
      <c r="I237" s="213"/>
      <c r="J237" s="214">
        <f>ROUND(I237*H237,2)</f>
        <v>0</v>
      </c>
      <c r="K237" s="210" t="s">
        <v>153</v>
      </c>
      <c r="L237" s="37"/>
      <c r="M237" s="215" t="s">
        <v>1</v>
      </c>
      <c r="N237" s="216" t="s">
        <v>45</v>
      </c>
      <c r="O237" s="71"/>
      <c r="P237" s="217">
        <f>O237*H237</f>
        <v>0</v>
      </c>
      <c r="Q237" s="217">
        <v>0.19536000000000001</v>
      </c>
      <c r="R237" s="217">
        <f>Q237*H237</f>
        <v>0.39072000000000001</v>
      </c>
      <c r="S237" s="217">
        <v>0</v>
      </c>
      <c r="T237" s="218">
        <f>S237*H237</f>
        <v>0</v>
      </c>
      <c r="U237" s="34"/>
      <c r="V237" s="34"/>
      <c r="W237" s="34"/>
      <c r="X237" s="34"/>
      <c r="Y237" s="34"/>
      <c r="Z237" s="34"/>
      <c r="AA237" s="34"/>
      <c r="AB237" s="34"/>
      <c r="AC237" s="34"/>
      <c r="AD237" s="34"/>
      <c r="AE237" s="34"/>
      <c r="AR237" s="219" t="s">
        <v>154</v>
      </c>
      <c r="AT237" s="219" t="s">
        <v>149</v>
      </c>
      <c r="AU237" s="219" t="s">
        <v>90</v>
      </c>
      <c r="AY237" s="16" t="s">
        <v>147</v>
      </c>
      <c r="BE237" s="114">
        <f>IF(N237="základní",J237,0)</f>
        <v>0</v>
      </c>
      <c r="BF237" s="114">
        <f>IF(N237="snížená",J237,0)</f>
        <v>0</v>
      </c>
      <c r="BG237" s="114">
        <f>IF(N237="zákl. přenesená",J237,0)</f>
        <v>0</v>
      </c>
      <c r="BH237" s="114">
        <f>IF(N237="sníž. přenesená",J237,0)</f>
        <v>0</v>
      </c>
      <c r="BI237" s="114">
        <f>IF(N237="nulová",J237,0)</f>
        <v>0</v>
      </c>
      <c r="BJ237" s="16" t="s">
        <v>88</v>
      </c>
      <c r="BK237" s="114">
        <f>ROUND(I237*H237,2)</f>
        <v>0</v>
      </c>
      <c r="BL237" s="16" t="s">
        <v>154</v>
      </c>
      <c r="BM237" s="219" t="s">
        <v>312</v>
      </c>
    </row>
    <row r="238" spans="1:65" s="2" customFormat="1" ht="156">
      <c r="A238" s="34"/>
      <c r="B238" s="35"/>
      <c r="C238" s="36"/>
      <c r="D238" s="220" t="s">
        <v>156</v>
      </c>
      <c r="E238" s="36"/>
      <c r="F238" s="221" t="s">
        <v>313</v>
      </c>
      <c r="G238" s="36"/>
      <c r="H238" s="36"/>
      <c r="I238" s="178"/>
      <c r="J238" s="36"/>
      <c r="K238" s="36"/>
      <c r="L238" s="37"/>
      <c r="M238" s="222"/>
      <c r="N238" s="223"/>
      <c r="O238" s="71"/>
      <c r="P238" s="71"/>
      <c r="Q238" s="71"/>
      <c r="R238" s="71"/>
      <c r="S238" s="71"/>
      <c r="T238" s="72"/>
      <c r="U238" s="34"/>
      <c r="V238" s="34"/>
      <c r="W238" s="34"/>
      <c r="X238" s="34"/>
      <c r="Y238" s="34"/>
      <c r="Z238" s="34"/>
      <c r="AA238" s="34"/>
      <c r="AB238" s="34"/>
      <c r="AC238" s="34"/>
      <c r="AD238" s="34"/>
      <c r="AE238" s="34"/>
      <c r="AT238" s="16" t="s">
        <v>156</v>
      </c>
      <c r="AU238" s="16" t="s">
        <v>90</v>
      </c>
    </row>
    <row r="239" spans="1:65" s="2" customFormat="1" ht="16.5" customHeight="1">
      <c r="A239" s="34"/>
      <c r="B239" s="35"/>
      <c r="C239" s="246" t="s">
        <v>314</v>
      </c>
      <c r="D239" s="246" t="s">
        <v>219</v>
      </c>
      <c r="E239" s="247" t="s">
        <v>315</v>
      </c>
      <c r="F239" s="248" t="s">
        <v>316</v>
      </c>
      <c r="G239" s="249" t="s">
        <v>152</v>
      </c>
      <c r="H239" s="250">
        <v>2.04</v>
      </c>
      <c r="I239" s="251"/>
      <c r="J239" s="252">
        <f>ROUND(I239*H239,2)</f>
        <v>0</v>
      </c>
      <c r="K239" s="248" t="s">
        <v>153</v>
      </c>
      <c r="L239" s="253"/>
      <c r="M239" s="254" t="s">
        <v>1</v>
      </c>
      <c r="N239" s="255" t="s">
        <v>45</v>
      </c>
      <c r="O239" s="71"/>
      <c r="P239" s="217">
        <f>O239*H239</f>
        <v>0</v>
      </c>
      <c r="Q239" s="217">
        <v>0.222</v>
      </c>
      <c r="R239" s="217">
        <f>Q239*H239</f>
        <v>0.45288</v>
      </c>
      <c r="S239" s="217">
        <v>0</v>
      </c>
      <c r="T239" s="218">
        <f>S239*H239</f>
        <v>0</v>
      </c>
      <c r="U239" s="34"/>
      <c r="V239" s="34"/>
      <c r="W239" s="34"/>
      <c r="X239" s="34"/>
      <c r="Y239" s="34"/>
      <c r="Z239" s="34"/>
      <c r="AA239" s="34"/>
      <c r="AB239" s="34"/>
      <c r="AC239" s="34"/>
      <c r="AD239" s="34"/>
      <c r="AE239" s="34"/>
      <c r="AR239" s="219" t="s">
        <v>206</v>
      </c>
      <c r="AT239" s="219" t="s">
        <v>219</v>
      </c>
      <c r="AU239" s="219" t="s">
        <v>90</v>
      </c>
      <c r="AY239" s="16" t="s">
        <v>147</v>
      </c>
      <c r="BE239" s="114">
        <f>IF(N239="základní",J239,0)</f>
        <v>0</v>
      </c>
      <c r="BF239" s="114">
        <f>IF(N239="snížená",J239,0)</f>
        <v>0</v>
      </c>
      <c r="BG239" s="114">
        <f>IF(N239="zákl. přenesená",J239,0)</f>
        <v>0</v>
      </c>
      <c r="BH239" s="114">
        <f>IF(N239="sníž. přenesená",J239,0)</f>
        <v>0</v>
      </c>
      <c r="BI239" s="114">
        <f>IF(N239="nulová",J239,0)</f>
        <v>0</v>
      </c>
      <c r="BJ239" s="16" t="s">
        <v>88</v>
      </c>
      <c r="BK239" s="114">
        <f>ROUND(I239*H239,2)</f>
        <v>0</v>
      </c>
      <c r="BL239" s="16" t="s">
        <v>154</v>
      </c>
      <c r="BM239" s="219" t="s">
        <v>317</v>
      </c>
    </row>
    <row r="240" spans="1:65" s="13" customFormat="1" ht="11.25">
      <c r="B240" s="224"/>
      <c r="C240" s="225"/>
      <c r="D240" s="220" t="s">
        <v>168</v>
      </c>
      <c r="E240" s="225"/>
      <c r="F240" s="227" t="s">
        <v>318</v>
      </c>
      <c r="G240" s="225"/>
      <c r="H240" s="228">
        <v>2.04</v>
      </c>
      <c r="I240" s="229"/>
      <c r="J240" s="225"/>
      <c r="K240" s="225"/>
      <c r="L240" s="230"/>
      <c r="M240" s="231"/>
      <c r="N240" s="232"/>
      <c r="O240" s="232"/>
      <c r="P240" s="232"/>
      <c r="Q240" s="232"/>
      <c r="R240" s="232"/>
      <c r="S240" s="232"/>
      <c r="T240" s="233"/>
      <c r="AT240" s="234" t="s">
        <v>168</v>
      </c>
      <c r="AU240" s="234" t="s">
        <v>90</v>
      </c>
      <c r="AV240" s="13" t="s">
        <v>90</v>
      </c>
      <c r="AW240" s="13" t="s">
        <v>4</v>
      </c>
      <c r="AX240" s="13" t="s">
        <v>88</v>
      </c>
      <c r="AY240" s="234" t="s">
        <v>147</v>
      </c>
    </row>
    <row r="241" spans="1:65" s="2" customFormat="1" ht="24">
      <c r="A241" s="34"/>
      <c r="B241" s="35"/>
      <c r="C241" s="208" t="s">
        <v>319</v>
      </c>
      <c r="D241" s="208" t="s">
        <v>149</v>
      </c>
      <c r="E241" s="209" t="s">
        <v>320</v>
      </c>
      <c r="F241" s="210" t="s">
        <v>321</v>
      </c>
      <c r="G241" s="211" t="s">
        <v>152</v>
      </c>
      <c r="H241" s="212">
        <v>455</v>
      </c>
      <c r="I241" s="213"/>
      <c r="J241" s="214">
        <f>ROUND(I241*H241,2)</f>
        <v>0</v>
      </c>
      <c r="K241" s="210" t="s">
        <v>153</v>
      </c>
      <c r="L241" s="37"/>
      <c r="M241" s="215" t="s">
        <v>1</v>
      </c>
      <c r="N241" s="216" t="s">
        <v>45</v>
      </c>
      <c r="O241" s="71"/>
      <c r="P241" s="217">
        <f>O241*H241</f>
        <v>0</v>
      </c>
      <c r="Q241" s="217">
        <v>8.4250000000000005E-2</v>
      </c>
      <c r="R241" s="217">
        <f>Q241*H241</f>
        <v>38.333750000000002</v>
      </c>
      <c r="S241" s="217">
        <v>0</v>
      </c>
      <c r="T241" s="218">
        <f>S241*H241</f>
        <v>0</v>
      </c>
      <c r="U241" s="34"/>
      <c r="V241" s="34"/>
      <c r="W241" s="34"/>
      <c r="X241" s="34"/>
      <c r="Y241" s="34"/>
      <c r="Z241" s="34"/>
      <c r="AA241" s="34"/>
      <c r="AB241" s="34"/>
      <c r="AC241" s="34"/>
      <c r="AD241" s="34"/>
      <c r="AE241" s="34"/>
      <c r="AR241" s="219" t="s">
        <v>154</v>
      </c>
      <c r="AT241" s="219" t="s">
        <v>149</v>
      </c>
      <c r="AU241" s="219" t="s">
        <v>90</v>
      </c>
      <c r="AY241" s="16" t="s">
        <v>147</v>
      </c>
      <c r="BE241" s="114">
        <f>IF(N241="základní",J241,0)</f>
        <v>0</v>
      </c>
      <c r="BF241" s="114">
        <f>IF(N241="snížená",J241,0)</f>
        <v>0</v>
      </c>
      <c r="BG241" s="114">
        <f>IF(N241="zákl. přenesená",J241,0)</f>
        <v>0</v>
      </c>
      <c r="BH241" s="114">
        <f>IF(N241="sníž. přenesená",J241,0)</f>
        <v>0</v>
      </c>
      <c r="BI241" s="114">
        <f>IF(N241="nulová",J241,0)</f>
        <v>0</v>
      </c>
      <c r="BJ241" s="16" t="s">
        <v>88</v>
      </c>
      <c r="BK241" s="114">
        <f>ROUND(I241*H241,2)</f>
        <v>0</v>
      </c>
      <c r="BL241" s="16" t="s">
        <v>154</v>
      </c>
      <c r="BM241" s="219" t="s">
        <v>322</v>
      </c>
    </row>
    <row r="242" spans="1:65" s="2" customFormat="1" ht="117">
      <c r="A242" s="34"/>
      <c r="B242" s="35"/>
      <c r="C242" s="36"/>
      <c r="D242" s="220" t="s">
        <v>156</v>
      </c>
      <c r="E242" s="36"/>
      <c r="F242" s="221" t="s">
        <v>323</v>
      </c>
      <c r="G242" s="36"/>
      <c r="H242" s="36"/>
      <c r="I242" s="178"/>
      <c r="J242" s="36"/>
      <c r="K242" s="36"/>
      <c r="L242" s="37"/>
      <c r="M242" s="222"/>
      <c r="N242" s="223"/>
      <c r="O242" s="71"/>
      <c r="P242" s="71"/>
      <c r="Q242" s="71"/>
      <c r="R242" s="71"/>
      <c r="S242" s="71"/>
      <c r="T242" s="72"/>
      <c r="U242" s="34"/>
      <c r="V242" s="34"/>
      <c r="W242" s="34"/>
      <c r="X242" s="34"/>
      <c r="Y242" s="34"/>
      <c r="Z242" s="34"/>
      <c r="AA242" s="34"/>
      <c r="AB242" s="34"/>
      <c r="AC242" s="34"/>
      <c r="AD242" s="34"/>
      <c r="AE242" s="34"/>
      <c r="AT242" s="16" t="s">
        <v>156</v>
      </c>
      <c r="AU242" s="16" t="s">
        <v>90</v>
      </c>
    </row>
    <row r="243" spans="1:65" s="13" customFormat="1" ht="11.25">
      <c r="B243" s="224"/>
      <c r="C243" s="225"/>
      <c r="D243" s="220" t="s">
        <v>168</v>
      </c>
      <c r="E243" s="226" t="s">
        <v>1</v>
      </c>
      <c r="F243" s="227" t="s">
        <v>324</v>
      </c>
      <c r="G243" s="225"/>
      <c r="H243" s="228">
        <v>438</v>
      </c>
      <c r="I243" s="229"/>
      <c r="J243" s="225"/>
      <c r="K243" s="225"/>
      <c r="L243" s="230"/>
      <c r="M243" s="231"/>
      <c r="N243" s="232"/>
      <c r="O243" s="232"/>
      <c r="P243" s="232"/>
      <c r="Q243" s="232"/>
      <c r="R243" s="232"/>
      <c r="S243" s="232"/>
      <c r="T243" s="233"/>
      <c r="AT243" s="234" t="s">
        <v>168</v>
      </c>
      <c r="AU243" s="234" t="s">
        <v>90</v>
      </c>
      <c r="AV243" s="13" t="s">
        <v>90</v>
      </c>
      <c r="AW243" s="13" t="s">
        <v>36</v>
      </c>
      <c r="AX243" s="13" t="s">
        <v>80</v>
      </c>
      <c r="AY243" s="234" t="s">
        <v>147</v>
      </c>
    </row>
    <row r="244" spans="1:65" s="13" customFormat="1" ht="11.25">
      <c r="B244" s="224"/>
      <c r="C244" s="225"/>
      <c r="D244" s="220" t="s">
        <v>168</v>
      </c>
      <c r="E244" s="226" t="s">
        <v>1</v>
      </c>
      <c r="F244" s="227" t="s">
        <v>325</v>
      </c>
      <c r="G244" s="225"/>
      <c r="H244" s="228">
        <v>17</v>
      </c>
      <c r="I244" s="229"/>
      <c r="J244" s="225"/>
      <c r="K244" s="225"/>
      <c r="L244" s="230"/>
      <c r="M244" s="231"/>
      <c r="N244" s="232"/>
      <c r="O244" s="232"/>
      <c r="P244" s="232"/>
      <c r="Q244" s="232"/>
      <c r="R244" s="232"/>
      <c r="S244" s="232"/>
      <c r="T244" s="233"/>
      <c r="AT244" s="234" t="s">
        <v>168</v>
      </c>
      <c r="AU244" s="234" t="s">
        <v>90</v>
      </c>
      <c r="AV244" s="13" t="s">
        <v>90</v>
      </c>
      <c r="AW244" s="13" t="s">
        <v>36</v>
      </c>
      <c r="AX244" s="13" t="s">
        <v>80</v>
      </c>
      <c r="AY244" s="234" t="s">
        <v>147</v>
      </c>
    </row>
    <row r="245" spans="1:65" s="14" customFormat="1" ht="11.25">
      <c r="B245" s="235"/>
      <c r="C245" s="236"/>
      <c r="D245" s="220" t="s">
        <v>168</v>
      </c>
      <c r="E245" s="237" t="s">
        <v>1</v>
      </c>
      <c r="F245" s="238" t="s">
        <v>173</v>
      </c>
      <c r="G245" s="236"/>
      <c r="H245" s="239">
        <v>455</v>
      </c>
      <c r="I245" s="240"/>
      <c r="J245" s="236"/>
      <c r="K245" s="236"/>
      <c r="L245" s="241"/>
      <c r="M245" s="242"/>
      <c r="N245" s="243"/>
      <c r="O245" s="243"/>
      <c r="P245" s="243"/>
      <c r="Q245" s="243"/>
      <c r="R245" s="243"/>
      <c r="S245" s="243"/>
      <c r="T245" s="244"/>
      <c r="AT245" s="245" t="s">
        <v>168</v>
      </c>
      <c r="AU245" s="245" t="s">
        <v>90</v>
      </c>
      <c r="AV245" s="14" t="s">
        <v>154</v>
      </c>
      <c r="AW245" s="14" t="s">
        <v>36</v>
      </c>
      <c r="AX245" s="14" t="s">
        <v>88</v>
      </c>
      <c r="AY245" s="245" t="s">
        <v>147</v>
      </c>
    </row>
    <row r="246" spans="1:65" s="2" customFormat="1" ht="21.75" customHeight="1">
      <c r="A246" s="34"/>
      <c r="B246" s="35"/>
      <c r="C246" s="246" t="s">
        <v>326</v>
      </c>
      <c r="D246" s="246" t="s">
        <v>219</v>
      </c>
      <c r="E246" s="247" t="s">
        <v>327</v>
      </c>
      <c r="F246" s="248" t="s">
        <v>328</v>
      </c>
      <c r="G246" s="249" t="s">
        <v>152</v>
      </c>
      <c r="H246" s="250">
        <v>341.64</v>
      </c>
      <c r="I246" s="251"/>
      <c r="J246" s="252">
        <f>ROUND(I246*H246,2)</f>
        <v>0</v>
      </c>
      <c r="K246" s="248" t="s">
        <v>153</v>
      </c>
      <c r="L246" s="253"/>
      <c r="M246" s="254" t="s">
        <v>1</v>
      </c>
      <c r="N246" s="255" t="s">
        <v>45</v>
      </c>
      <c r="O246" s="71"/>
      <c r="P246" s="217">
        <f>O246*H246</f>
        <v>0</v>
      </c>
      <c r="Q246" s="217">
        <v>0.13100000000000001</v>
      </c>
      <c r="R246" s="217">
        <f>Q246*H246</f>
        <v>44.754840000000002</v>
      </c>
      <c r="S246" s="217">
        <v>0</v>
      </c>
      <c r="T246" s="218">
        <f>S246*H246</f>
        <v>0</v>
      </c>
      <c r="U246" s="34"/>
      <c r="V246" s="34"/>
      <c r="W246" s="34"/>
      <c r="X246" s="34"/>
      <c r="Y246" s="34"/>
      <c r="Z246" s="34"/>
      <c r="AA246" s="34"/>
      <c r="AB246" s="34"/>
      <c r="AC246" s="34"/>
      <c r="AD246" s="34"/>
      <c r="AE246" s="34"/>
      <c r="AR246" s="219" t="s">
        <v>206</v>
      </c>
      <c r="AT246" s="219" t="s">
        <v>219</v>
      </c>
      <c r="AU246" s="219" t="s">
        <v>90</v>
      </c>
      <c r="AY246" s="16" t="s">
        <v>147</v>
      </c>
      <c r="BE246" s="114">
        <f>IF(N246="základní",J246,0)</f>
        <v>0</v>
      </c>
      <c r="BF246" s="114">
        <f>IF(N246="snížená",J246,0)</f>
        <v>0</v>
      </c>
      <c r="BG246" s="114">
        <f>IF(N246="zákl. přenesená",J246,0)</f>
        <v>0</v>
      </c>
      <c r="BH246" s="114">
        <f>IF(N246="sníž. přenesená",J246,0)</f>
        <v>0</v>
      </c>
      <c r="BI246" s="114">
        <f>IF(N246="nulová",J246,0)</f>
        <v>0</v>
      </c>
      <c r="BJ246" s="16" t="s">
        <v>88</v>
      </c>
      <c r="BK246" s="114">
        <f>ROUND(I246*H246,2)</f>
        <v>0</v>
      </c>
      <c r="BL246" s="16" t="s">
        <v>154</v>
      </c>
      <c r="BM246" s="219" t="s">
        <v>329</v>
      </c>
    </row>
    <row r="247" spans="1:65" s="13" customFormat="1" ht="11.25">
      <c r="B247" s="224"/>
      <c r="C247" s="225"/>
      <c r="D247" s="220" t="s">
        <v>168</v>
      </c>
      <c r="E247" s="226" t="s">
        <v>1</v>
      </c>
      <c r="F247" s="227" t="s">
        <v>330</v>
      </c>
      <c r="G247" s="225"/>
      <c r="H247" s="228">
        <v>341.64</v>
      </c>
      <c r="I247" s="229"/>
      <c r="J247" s="225"/>
      <c r="K247" s="225"/>
      <c r="L247" s="230"/>
      <c r="M247" s="231"/>
      <c r="N247" s="232"/>
      <c r="O247" s="232"/>
      <c r="P247" s="232"/>
      <c r="Q247" s="232"/>
      <c r="R247" s="232"/>
      <c r="S247" s="232"/>
      <c r="T247" s="233"/>
      <c r="AT247" s="234" t="s">
        <v>168</v>
      </c>
      <c r="AU247" s="234" t="s">
        <v>90</v>
      </c>
      <c r="AV247" s="13" t="s">
        <v>90</v>
      </c>
      <c r="AW247" s="13" t="s">
        <v>36</v>
      </c>
      <c r="AX247" s="13" t="s">
        <v>88</v>
      </c>
      <c r="AY247" s="234" t="s">
        <v>147</v>
      </c>
    </row>
    <row r="248" spans="1:65" s="2" customFormat="1" ht="21.75" customHeight="1">
      <c r="A248" s="34"/>
      <c r="B248" s="35"/>
      <c r="C248" s="246" t="s">
        <v>331</v>
      </c>
      <c r="D248" s="246" t="s">
        <v>219</v>
      </c>
      <c r="E248" s="247" t="s">
        <v>332</v>
      </c>
      <c r="F248" s="248" t="s">
        <v>333</v>
      </c>
      <c r="G248" s="249" t="s">
        <v>152</v>
      </c>
      <c r="H248" s="250">
        <v>96.36</v>
      </c>
      <c r="I248" s="251"/>
      <c r="J248" s="252">
        <f>ROUND(I248*H248,2)</f>
        <v>0</v>
      </c>
      <c r="K248" s="248" t="s">
        <v>153</v>
      </c>
      <c r="L248" s="253"/>
      <c r="M248" s="254" t="s">
        <v>1</v>
      </c>
      <c r="N248" s="255" t="s">
        <v>45</v>
      </c>
      <c r="O248" s="71"/>
      <c r="P248" s="217">
        <f>O248*H248</f>
        <v>0</v>
      </c>
      <c r="Q248" s="217">
        <v>0.13100000000000001</v>
      </c>
      <c r="R248" s="217">
        <f>Q248*H248</f>
        <v>12.62316</v>
      </c>
      <c r="S248" s="217">
        <v>0</v>
      </c>
      <c r="T248" s="218">
        <f>S248*H248</f>
        <v>0</v>
      </c>
      <c r="U248" s="34"/>
      <c r="V248" s="34"/>
      <c r="W248" s="34"/>
      <c r="X248" s="34"/>
      <c r="Y248" s="34"/>
      <c r="Z248" s="34"/>
      <c r="AA248" s="34"/>
      <c r="AB248" s="34"/>
      <c r="AC248" s="34"/>
      <c r="AD248" s="34"/>
      <c r="AE248" s="34"/>
      <c r="AR248" s="219" t="s">
        <v>206</v>
      </c>
      <c r="AT248" s="219" t="s">
        <v>219</v>
      </c>
      <c r="AU248" s="219" t="s">
        <v>90</v>
      </c>
      <c r="AY248" s="16" t="s">
        <v>147</v>
      </c>
      <c r="BE248" s="114">
        <f>IF(N248="základní",J248,0)</f>
        <v>0</v>
      </c>
      <c r="BF248" s="114">
        <f>IF(N248="snížená",J248,0)</f>
        <v>0</v>
      </c>
      <c r="BG248" s="114">
        <f>IF(N248="zákl. přenesená",J248,0)</f>
        <v>0</v>
      </c>
      <c r="BH248" s="114">
        <f>IF(N248="sníž. přenesená",J248,0)</f>
        <v>0</v>
      </c>
      <c r="BI248" s="114">
        <f>IF(N248="nulová",J248,0)</f>
        <v>0</v>
      </c>
      <c r="BJ248" s="16" t="s">
        <v>88</v>
      </c>
      <c r="BK248" s="114">
        <f>ROUND(I248*H248,2)</f>
        <v>0</v>
      </c>
      <c r="BL248" s="16" t="s">
        <v>154</v>
      </c>
      <c r="BM248" s="219" t="s">
        <v>334</v>
      </c>
    </row>
    <row r="249" spans="1:65" s="13" customFormat="1" ht="11.25">
      <c r="B249" s="224"/>
      <c r="C249" s="225"/>
      <c r="D249" s="220" t="s">
        <v>168</v>
      </c>
      <c r="E249" s="226" t="s">
        <v>1</v>
      </c>
      <c r="F249" s="227" t="s">
        <v>335</v>
      </c>
      <c r="G249" s="225"/>
      <c r="H249" s="228">
        <v>96.36</v>
      </c>
      <c r="I249" s="229"/>
      <c r="J249" s="225"/>
      <c r="K249" s="225"/>
      <c r="L249" s="230"/>
      <c r="M249" s="231"/>
      <c r="N249" s="232"/>
      <c r="O249" s="232"/>
      <c r="P249" s="232"/>
      <c r="Q249" s="232"/>
      <c r="R249" s="232"/>
      <c r="S249" s="232"/>
      <c r="T249" s="233"/>
      <c r="AT249" s="234" t="s">
        <v>168</v>
      </c>
      <c r="AU249" s="234" t="s">
        <v>90</v>
      </c>
      <c r="AV249" s="13" t="s">
        <v>90</v>
      </c>
      <c r="AW249" s="13" t="s">
        <v>36</v>
      </c>
      <c r="AX249" s="13" t="s">
        <v>88</v>
      </c>
      <c r="AY249" s="234" t="s">
        <v>147</v>
      </c>
    </row>
    <row r="250" spans="1:65" s="2" customFormat="1" ht="24">
      <c r="A250" s="34"/>
      <c r="B250" s="35"/>
      <c r="C250" s="246" t="s">
        <v>336</v>
      </c>
      <c r="D250" s="246" t="s">
        <v>219</v>
      </c>
      <c r="E250" s="247" t="s">
        <v>337</v>
      </c>
      <c r="F250" s="248" t="s">
        <v>338</v>
      </c>
      <c r="G250" s="249" t="s">
        <v>152</v>
      </c>
      <c r="H250" s="250">
        <v>17</v>
      </c>
      <c r="I250" s="251"/>
      <c r="J250" s="252">
        <f>ROUND(I250*H250,2)</f>
        <v>0</v>
      </c>
      <c r="K250" s="248" t="s">
        <v>153</v>
      </c>
      <c r="L250" s="253"/>
      <c r="M250" s="254" t="s">
        <v>1</v>
      </c>
      <c r="N250" s="255" t="s">
        <v>45</v>
      </c>
      <c r="O250" s="71"/>
      <c r="P250" s="217">
        <f>O250*H250</f>
        <v>0</v>
      </c>
      <c r="Q250" s="217">
        <v>0.13100000000000001</v>
      </c>
      <c r="R250" s="217">
        <f>Q250*H250</f>
        <v>2.2270000000000003</v>
      </c>
      <c r="S250" s="217">
        <v>0</v>
      </c>
      <c r="T250" s="218">
        <f>S250*H250</f>
        <v>0</v>
      </c>
      <c r="U250" s="34"/>
      <c r="V250" s="34"/>
      <c r="W250" s="34"/>
      <c r="X250" s="34"/>
      <c r="Y250" s="34"/>
      <c r="Z250" s="34"/>
      <c r="AA250" s="34"/>
      <c r="AB250" s="34"/>
      <c r="AC250" s="34"/>
      <c r="AD250" s="34"/>
      <c r="AE250" s="34"/>
      <c r="AR250" s="219" t="s">
        <v>206</v>
      </c>
      <c r="AT250" s="219" t="s">
        <v>219</v>
      </c>
      <c r="AU250" s="219" t="s">
        <v>90</v>
      </c>
      <c r="AY250" s="16" t="s">
        <v>147</v>
      </c>
      <c r="BE250" s="114">
        <f>IF(N250="základní",J250,0)</f>
        <v>0</v>
      </c>
      <c r="BF250" s="114">
        <f>IF(N250="snížená",J250,0)</f>
        <v>0</v>
      </c>
      <c r="BG250" s="114">
        <f>IF(N250="zákl. přenesená",J250,0)</f>
        <v>0</v>
      </c>
      <c r="BH250" s="114">
        <f>IF(N250="sníž. přenesená",J250,0)</f>
        <v>0</v>
      </c>
      <c r="BI250" s="114">
        <f>IF(N250="nulová",J250,0)</f>
        <v>0</v>
      </c>
      <c r="BJ250" s="16" t="s">
        <v>88</v>
      </c>
      <c r="BK250" s="114">
        <f>ROUND(I250*H250,2)</f>
        <v>0</v>
      </c>
      <c r="BL250" s="16" t="s">
        <v>154</v>
      </c>
      <c r="BM250" s="219" t="s">
        <v>339</v>
      </c>
    </row>
    <row r="251" spans="1:65" s="2" customFormat="1" ht="36">
      <c r="A251" s="34"/>
      <c r="B251" s="35"/>
      <c r="C251" s="208" t="s">
        <v>340</v>
      </c>
      <c r="D251" s="208" t="s">
        <v>149</v>
      </c>
      <c r="E251" s="209" t="s">
        <v>341</v>
      </c>
      <c r="F251" s="210" t="s">
        <v>342</v>
      </c>
      <c r="G251" s="211" t="s">
        <v>152</v>
      </c>
      <c r="H251" s="212">
        <v>455</v>
      </c>
      <c r="I251" s="213"/>
      <c r="J251" s="214">
        <f>ROUND(I251*H251,2)</f>
        <v>0</v>
      </c>
      <c r="K251" s="210" t="s">
        <v>153</v>
      </c>
      <c r="L251" s="37"/>
      <c r="M251" s="215" t="s">
        <v>1</v>
      </c>
      <c r="N251" s="216" t="s">
        <v>45</v>
      </c>
      <c r="O251" s="71"/>
      <c r="P251" s="217">
        <f>O251*H251</f>
        <v>0</v>
      </c>
      <c r="Q251" s="217">
        <v>0</v>
      </c>
      <c r="R251" s="217">
        <f>Q251*H251</f>
        <v>0</v>
      </c>
      <c r="S251" s="217">
        <v>0</v>
      </c>
      <c r="T251" s="218">
        <f>S251*H251</f>
        <v>0</v>
      </c>
      <c r="U251" s="34"/>
      <c r="V251" s="34"/>
      <c r="W251" s="34"/>
      <c r="X251" s="34"/>
      <c r="Y251" s="34"/>
      <c r="Z251" s="34"/>
      <c r="AA251" s="34"/>
      <c r="AB251" s="34"/>
      <c r="AC251" s="34"/>
      <c r="AD251" s="34"/>
      <c r="AE251" s="34"/>
      <c r="AR251" s="219" t="s">
        <v>154</v>
      </c>
      <c r="AT251" s="219" t="s">
        <v>149</v>
      </c>
      <c r="AU251" s="219" t="s">
        <v>90</v>
      </c>
      <c r="AY251" s="16" t="s">
        <v>147</v>
      </c>
      <c r="BE251" s="114">
        <f>IF(N251="základní",J251,0)</f>
        <v>0</v>
      </c>
      <c r="BF251" s="114">
        <f>IF(N251="snížená",J251,0)</f>
        <v>0</v>
      </c>
      <c r="BG251" s="114">
        <f>IF(N251="zákl. přenesená",J251,0)</f>
        <v>0</v>
      </c>
      <c r="BH251" s="114">
        <f>IF(N251="sníž. přenesená",J251,0)</f>
        <v>0</v>
      </c>
      <c r="BI251" s="114">
        <f>IF(N251="nulová",J251,0)</f>
        <v>0</v>
      </c>
      <c r="BJ251" s="16" t="s">
        <v>88</v>
      </c>
      <c r="BK251" s="114">
        <f>ROUND(I251*H251,2)</f>
        <v>0</v>
      </c>
      <c r="BL251" s="16" t="s">
        <v>154</v>
      </c>
      <c r="BM251" s="219" t="s">
        <v>343</v>
      </c>
    </row>
    <row r="252" spans="1:65" s="2" customFormat="1" ht="117">
      <c r="A252" s="34"/>
      <c r="B252" s="35"/>
      <c r="C252" s="36"/>
      <c r="D252" s="220" t="s">
        <v>156</v>
      </c>
      <c r="E252" s="36"/>
      <c r="F252" s="221" t="s">
        <v>323</v>
      </c>
      <c r="G252" s="36"/>
      <c r="H252" s="36"/>
      <c r="I252" s="178"/>
      <c r="J252" s="36"/>
      <c r="K252" s="36"/>
      <c r="L252" s="37"/>
      <c r="M252" s="222"/>
      <c r="N252" s="223"/>
      <c r="O252" s="71"/>
      <c r="P252" s="71"/>
      <c r="Q252" s="71"/>
      <c r="R252" s="71"/>
      <c r="S252" s="71"/>
      <c r="T252" s="72"/>
      <c r="U252" s="34"/>
      <c r="V252" s="34"/>
      <c r="W252" s="34"/>
      <c r="X252" s="34"/>
      <c r="Y252" s="34"/>
      <c r="Z252" s="34"/>
      <c r="AA252" s="34"/>
      <c r="AB252" s="34"/>
      <c r="AC252" s="34"/>
      <c r="AD252" s="34"/>
      <c r="AE252" s="34"/>
      <c r="AT252" s="16" t="s">
        <v>156</v>
      </c>
      <c r="AU252" s="16" t="s">
        <v>90</v>
      </c>
    </row>
    <row r="253" spans="1:65" s="2" customFormat="1" ht="24">
      <c r="A253" s="34"/>
      <c r="B253" s="35"/>
      <c r="C253" s="208" t="s">
        <v>344</v>
      </c>
      <c r="D253" s="208" t="s">
        <v>149</v>
      </c>
      <c r="E253" s="209" t="s">
        <v>345</v>
      </c>
      <c r="F253" s="210" t="s">
        <v>346</v>
      </c>
      <c r="G253" s="211" t="s">
        <v>152</v>
      </c>
      <c r="H253" s="212">
        <v>158</v>
      </c>
      <c r="I253" s="213"/>
      <c r="J253" s="214">
        <f>ROUND(I253*H253,2)</f>
        <v>0</v>
      </c>
      <c r="K253" s="210" t="s">
        <v>153</v>
      </c>
      <c r="L253" s="37"/>
      <c r="M253" s="215" t="s">
        <v>1</v>
      </c>
      <c r="N253" s="216" t="s">
        <v>45</v>
      </c>
      <c r="O253" s="71"/>
      <c r="P253" s="217">
        <f>O253*H253</f>
        <v>0</v>
      </c>
      <c r="Q253" s="217">
        <v>0.10362</v>
      </c>
      <c r="R253" s="217">
        <f>Q253*H253</f>
        <v>16.371960000000001</v>
      </c>
      <c r="S253" s="217">
        <v>0</v>
      </c>
      <c r="T253" s="218">
        <f>S253*H253</f>
        <v>0</v>
      </c>
      <c r="U253" s="34"/>
      <c r="V253" s="34"/>
      <c r="W253" s="34"/>
      <c r="X253" s="34"/>
      <c r="Y253" s="34"/>
      <c r="Z253" s="34"/>
      <c r="AA253" s="34"/>
      <c r="AB253" s="34"/>
      <c r="AC253" s="34"/>
      <c r="AD253" s="34"/>
      <c r="AE253" s="34"/>
      <c r="AR253" s="219" t="s">
        <v>154</v>
      </c>
      <c r="AT253" s="219" t="s">
        <v>149</v>
      </c>
      <c r="AU253" s="219" t="s">
        <v>90</v>
      </c>
      <c r="AY253" s="16" t="s">
        <v>147</v>
      </c>
      <c r="BE253" s="114">
        <f>IF(N253="základní",J253,0)</f>
        <v>0</v>
      </c>
      <c r="BF253" s="114">
        <f>IF(N253="snížená",J253,0)</f>
        <v>0</v>
      </c>
      <c r="BG253" s="114">
        <f>IF(N253="zákl. přenesená",J253,0)</f>
        <v>0</v>
      </c>
      <c r="BH253" s="114">
        <f>IF(N253="sníž. přenesená",J253,0)</f>
        <v>0</v>
      </c>
      <c r="BI253" s="114">
        <f>IF(N253="nulová",J253,0)</f>
        <v>0</v>
      </c>
      <c r="BJ253" s="16" t="s">
        <v>88</v>
      </c>
      <c r="BK253" s="114">
        <f>ROUND(I253*H253,2)</f>
        <v>0</v>
      </c>
      <c r="BL253" s="16" t="s">
        <v>154</v>
      </c>
      <c r="BM253" s="219" t="s">
        <v>347</v>
      </c>
    </row>
    <row r="254" spans="1:65" s="2" customFormat="1" ht="117">
      <c r="A254" s="34"/>
      <c r="B254" s="35"/>
      <c r="C254" s="36"/>
      <c r="D254" s="220" t="s">
        <v>156</v>
      </c>
      <c r="E254" s="36"/>
      <c r="F254" s="221" t="s">
        <v>348</v>
      </c>
      <c r="G254" s="36"/>
      <c r="H254" s="36"/>
      <c r="I254" s="178"/>
      <c r="J254" s="36"/>
      <c r="K254" s="36"/>
      <c r="L254" s="37"/>
      <c r="M254" s="222"/>
      <c r="N254" s="223"/>
      <c r="O254" s="71"/>
      <c r="P254" s="71"/>
      <c r="Q254" s="71"/>
      <c r="R254" s="71"/>
      <c r="S254" s="71"/>
      <c r="T254" s="72"/>
      <c r="U254" s="34"/>
      <c r="V254" s="34"/>
      <c r="W254" s="34"/>
      <c r="X254" s="34"/>
      <c r="Y254" s="34"/>
      <c r="Z254" s="34"/>
      <c r="AA254" s="34"/>
      <c r="AB254" s="34"/>
      <c r="AC254" s="34"/>
      <c r="AD254" s="34"/>
      <c r="AE254" s="34"/>
      <c r="AT254" s="16" t="s">
        <v>156</v>
      </c>
      <c r="AU254" s="16" t="s">
        <v>90</v>
      </c>
    </row>
    <row r="255" spans="1:65" s="2" customFormat="1" ht="21.75" customHeight="1">
      <c r="A255" s="34"/>
      <c r="B255" s="35"/>
      <c r="C255" s="246" t="s">
        <v>349</v>
      </c>
      <c r="D255" s="246" t="s">
        <v>219</v>
      </c>
      <c r="E255" s="247" t="s">
        <v>350</v>
      </c>
      <c r="F255" s="248" t="s">
        <v>351</v>
      </c>
      <c r="G255" s="249" t="s">
        <v>152</v>
      </c>
      <c r="H255" s="250">
        <v>128</v>
      </c>
      <c r="I255" s="251"/>
      <c r="J255" s="252">
        <f>ROUND(I255*H255,2)</f>
        <v>0</v>
      </c>
      <c r="K255" s="248" t="s">
        <v>153</v>
      </c>
      <c r="L255" s="253"/>
      <c r="M255" s="254" t="s">
        <v>1</v>
      </c>
      <c r="N255" s="255" t="s">
        <v>45</v>
      </c>
      <c r="O255" s="71"/>
      <c r="P255" s="217">
        <f>O255*H255</f>
        <v>0</v>
      </c>
      <c r="Q255" s="217">
        <v>0.17599999999999999</v>
      </c>
      <c r="R255" s="217">
        <f>Q255*H255</f>
        <v>22.527999999999999</v>
      </c>
      <c r="S255" s="217">
        <v>0</v>
      </c>
      <c r="T255" s="218">
        <f>S255*H255</f>
        <v>0</v>
      </c>
      <c r="U255" s="34"/>
      <c r="V255" s="34"/>
      <c r="W255" s="34"/>
      <c r="X255" s="34"/>
      <c r="Y255" s="34"/>
      <c r="Z255" s="34"/>
      <c r="AA255" s="34"/>
      <c r="AB255" s="34"/>
      <c r="AC255" s="34"/>
      <c r="AD255" s="34"/>
      <c r="AE255" s="34"/>
      <c r="AR255" s="219" t="s">
        <v>206</v>
      </c>
      <c r="AT255" s="219" t="s">
        <v>219</v>
      </c>
      <c r="AU255" s="219" t="s">
        <v>90</v>
      </c>
      <c r="AY255" s="16" t="s">
        <v>147</v>
      </c>
      <c r="BE255" s="114">
        <f>IF(N255="základní",J255,0)</f>
        <v>0</v>
      </c>
      <c r="BF255" s="114">
        <f>IF(N255="snížená",J255,0)</f>
        <v>0</v>
      </c>
      <c r="BG255" s="114">
        <f>IF(N255="zákl. přenesená",J255,0)</f>
        <v>0</v>
      </c>
      <c r="BH255" s="114">
        <f>IF(N255="sníž. přenesená",J255,0)</f>
        <v>0</v>
      </c>
      <c r="BI255" s="114">
        <f>IF(N255="nulová",J255,0)</f>
        <v>0</v>
      </c>
      <c r="BJ255" s="16" t="s">
        <v>88</v>
      </c>
      <c r="BK255" s="114">
        <f>ROUND(I255*H255,2)</f>
        <v>0</v>
      </c>
      <c r="BL255" s="16" t="s">
        <v>154</v>
      </c>
      <c r="BM255" s="219" t="s">
        <v>352</v>
      </c>
    </row>
    <row r="256" spans="1:65" s="2" customFormat="1" ht="24">
      <c r="A256" s="34"/>
      <c r="B256" s="35"/>
      <c r="C256" s="246" t="s">
        <v>353</v>
      </c>
      <c r="D256" s="246" t="s">
        <v>219</v>
      </c>
      <c r="E256" s="247" t="s">
        <v>354</v>
      </c>
      <c r="F256" s="248" t="s">
        <v>355</v>
      </c>
      <c r="G256" s="249" t="s">
        <v>152</v>
      </c>
      <c r="H256" s="250">
        <v>7</v>
      </c>
      <c r="I256" s="251"/>
      <c r="J256" s="252">
        <f>ROUND(I256*H256,2)</f>
        <v>0</v>
      </c>
      <c r="K256" s="248" t="s">
        <v>153</v>
      </c>
      <c r="L256" s="253"/>
      <c r="M256" s="254" t="s">
        <v>1</v>
      </c>
      <c r="N256" s="255" t="s">
        <v>45</v>
      </c>
      <c r="O256" s="71"/>
      <c r="P256" s="217">
        <f>O256*H256</f>
        <v>0</v>
      </c>
      <c r="Q256" s="217">
        <v>0.17499999999999999</v>
      </c>
      <c r="R256" s="217">
        <f>Q256*H256</f>
        <v>1.2249999999999999</v>
      </c>
      <c r="S256" s="217">
        <v>0</v>
      </c>
      <c r="T256" s="218">
        <f>S256*H256</f>
        <v>0</v>
      </c>
      <c r="U256" s="34"/>
      <c r="V256" s="34"/>
      <c r="W256" s="34"/>
      <c r="X256" s="34"/>
      <c r="Y256" s="34"/>
      <c r="Z256" s="34"/>
      <c r="AA256" s="34"/>
      <c r="AB256" s="34"/>
      <c r="AC256" s="34"/>
      <c r="AD256" s="34"/>
      <c r="AE256" s="34"/>
      <c r="AR256" s="219" t="s">
        <v>206</v>
      </c>
      <c r="AT256" s="219" t="s">
        <v>219</v>
      </c>
      <c r="AU256" s="219" t="s">
        <v>90</v>
      </c>
      <c r="AY256" s="16" t="s">
        <v>147</v>
      </c>
      <c r="BE256" s="114">
        <f>IF(N256="základní",J256,0)</f>
        <v>0</v>
      </c>
      <c r="BF256" s="114">
        <f>IF(N256="snížená",J256,0)</f>
        <v>0</v>
      </c>
      <c r="BG256" s="114">
        <f>IF(N256="zákl. přenesená",J256,0)</f>
        <v>0</v>
      </c>
      <c r="BH256" s="114">
        <f>IF(N256="sníž. přenesená",J256,0)</f>
        <v>0</v>
      </c>
      <c r="BI256" s="114">
        <f>IF(N256="nulová",J256,0)</f>
        <v>0</v>
      </c>
      <c r="BJ256" s="16" t="s">
        <v>88</v>
      </c>
      <c r="BK256" s="114">
        <f>ROUND(I256*H256,2)</f>
        <v>0</v>
      </c>
      <c r="BL256" s="16" t="s">
        <v>154</v>
      </c>
      <c r="BM256" s="219" t="s">
        <v>356</v>
      </c>
    </row>
    <row r="257" spans="1:65" s="2" customFormat="1" ht="24">
      <c r="A257" s="34"/>
      <c r="B257" s="35"/>
      <c r="C257" s="246" t="s">
        <v>357</v>
      </c>
      <c r="D257" s="246" t="s">
        <v>219</v>
      </c>
      <c r="E257" s="247" t="s">
        <v>358</v>
      </c>
      <c r="F257" s="248" t="s">
        <v>359</v>
      </c>
      <c r="G257" s="249" t="s">
        <v>152</v>
      </c>
      <c r="H257" s="250">
        <v>23</v>
      </c>
      <c r="I257" s="251"/>
      <c r="J257" s="252">
        <f>ROUND(I257*H257,2)</f>
        <v>0</v>
      </c>
      <c r="K257" s="248" t="s">
        <v>153</v>
      </c>
      <c r="L257" s="253"/>
      <c r="M257" s="254" t="s">
        <v>1</v>
      </c>
      <c r="N257" s="255" t="s">
        <v>45</v>
      </c>
      <c r="O257" s="71"/>
      <c r="P257" s="217">
        <f>O257*H257</f>
        <v>0</v>
      </c>
      <c r="Q257" s="217">
        <v>0.17499999999999999</v>
      </c>
      <c r="R257" s="217">
        <f>Q257*H257</f>
        <v>4.0249999999999995</v>
      </c>
      <c r="S257" s="217">
        <v>0</v>
      </c>
      <c r="T257" s="218">
        <f>S257*H257</f>
        <v>0</v>
      </c>
      <c r="U257" s="34"/>
      <c r="V257" s="34"/>
      <c r="W257" s="34"/>
      <c r="X257" s="34"/>
      <c r="Y257" s="34"/>
      <c r="Z257" s="34"/>
      <c r="AA257" s="34"/>
      <c r="AB257" s="34"/>
      <c r="AC257" s="34"/>
      <c r="AD257" s="34"/>
      <c r="AE257" s="34"/>
      <c r="AR257" s="219" t="s">
        <v>206</v>
      </c>
      <c r="AT257" s="219" t="s">
        <v>219</v>
      </c>
      <c r="AU257" s="219" t="s">
        <v>90</v>
      </c>
      <c r="AY257" s="16" t="s">
        <v>147</v>
      </c>
      <c r="BE257" s="114">
        <f>IF(N257="základní",J257,0)</f>
        <v>0</v>
      </c>
      <c r="BF257" s="114">
        <f>IF(N257="snížená",J257,0)</f>
        <v>0</v>
      </c>
      <c r="BG257" s="114">
        <f>IF(N257="zákl. přenesená",J257,0)</f>
        <v>0</v>
      </c>
      <c r="BH257" s="114">
        <f>IF(N257="sníž. přenesená",J257,0)</f>
        <v>0</v>
      </c>
      <c r="BI257" s="114">
        <f>IF(N257="nulová",J257,0)</f>
        <v>0</v>
      </c>
      <c r="BJ257" s="16" t="s">
        <v>88</v>
      </c>
      <c r="BK257" s="114">
        <f>ROUND(I257*H257,2)</f>
        <v>0</v>
      </c>
      <c r="BL257" s="16" t="s">
        <v>154</v>
      </c>
      <c r="BM257" s="219" t="s">
        <v>360</v>
      </c>
    </row>
    <row r="258" spans="1:65" s="12" customFormat="1" ht="22.9" customHeight="1">
      <c r="B258" s="192"/>
      <c r="C258" s="193"/>
      <c r="D258" s="194" t="s">
        <v>79</v>
      </c>
      <c r="E258" s="206" t="s">
        <v>206</v>
      </c>
      <c r="F258" s="206" t="s">
        <v>361</v>
      </c>
      <c r="G258" s="193"/>
      <c r="H258" s="193"/>
      <c r="I258" s="196"/>
      <c r="J258" s="207">
        <f>BK258</f>
        <v>0</v>
      </c>
      <c r="K258" s="193"/>
      <c r="L258" s="198"/>
      <c r="M258" s="199"/>
      <c r="N258" s="200"/>
      <c r="O258" s="200"/>
      <c r="P258" s="201">
        <f>SUM(P259:P292)</f>
        <v>0</v>
      </c>
      <c r="Q258" s="200"/>
      <c r="R258" s="201">
        <f>SUM(R259:R292)</f>
        <v>20.114244999999997</v>
      </c>
      <c r="S258" s="200"/>
      <c r="T258" s="202">
        <f>SUM(T259:T292)</f>
        <v>4.74</v>
      </c>
      <c r="AR258" s="203" t="s">
        <v>88</v>
      </c>
      <c r="AT258" s="204" t="s">
        <v>79</v>
      </c>
      <c r="AU258" s="204" t="s">
        <v>88</v>
      </c>
      <c r="AY258" s="203" t="s">
        <v>147</v>
      </c>
      <c r="BK258" s="205">
        <f>SUM(BK259:BK292)</f>
        <v>0</v>
      </c>
    </row>
    <row r="259" spans="1:65" s="2" customFormat="1" ht="24">
      <c r="A259" s="34"/>
      <c r="B259" s="35"/>
      <c r="C259" s="208" t="s">
        <v>362</v>
      </c>
      <c r="D259" s="208" t="s">
        <v>149</v>
      </c>
      <c r="E259" s="209" t="s">
        <v>363</v>
      </c>
      <c r="F259" s="210" t="s">
        <v>364</v>
      </c>
      <c r="G259" s="211" t="s">
        <v>165</v>
      </c>
      <c r="H259" s="212">
        <v>2</v>
      </c>
      <c r="I259" s="213"/>
      <c r="J259" s="214">
        <f>ROUND(I259*H259,2)</f>
        <v>0</v>
      </c>
      <c r="K259" s="210" t="s">
        <v>153</v>
      </c>
      <c r="L259" s="37"/>
      <c r="M259" s="215" t="s">
        <v>1</v>
      </c>
      <c r="N259" s="216" t="s">
        <v>45</v>
      </c>
      <c r="O259" s="71"/>
      <c r="P259" s="217">
        <f>O259*H259</f>
        <v>0</v>
      </c>
      <c r="Q259" s="217">
        <v>0</v>
      </c>
      <c r="R259" s="217">
        <f>Q259*H259</f>
        <v>0</v>
      </c>
      <c r="S259" s="217">
        <v>1.92</v>
      </c>
      <c r="T259" s="218">
        <f>S259*H259</f>
        <v>3.84</v>
      </c>
      <c r="U259" s="34"/>
      <c r="V259" s="34"/>
      <c r="W259" s="34"/>
      <c r="X259" s="34"/>
      <c r="Y259" s="34"/>
      <c r="Z259" s="34"/>
      <c r="AA259" s="34"/>
      <c r="AB259" s="34"/>
      <c r="AC259" s="34"/>
      <c r="AD259" s="34"/>
      <c r="AE259" s="34"/>
      <c r="AR259" s="219" t="s">
        <v>154</v>
      </c>
      <c r="AT259" s="219" t="s">
        <v>149</v>
      </c>
      <c r="AU259" s="219" t="s">
        <v>90</v>
      </c>
      <c r="AY259" s="16" t="s">
        <v>147</v>
      </c>
      <c r="BE259" s="114">
        <f>IF(N259="základní",J259,0)</f>
        <v>0</v>
      </c>
      <c r="BF259" s="114">
        <f>IF(N259="snížená",J259,0)</f>
        <v>0</v>
      </c>
      <c r="BG259" s="114">
        <f>IF(N259="zákl. přenesená",J259,0)</f>
        <v>0</v>
      </c>
      <c r="BH259" s="114">
        <f>IF(N259="sníž. přenesená",J259,0)</f>
        <v>0</v>
      </c>
      <c r="BI259" s="114">
        <f>IF(N259="nulová",J259,0)</f>
        <v>0</v>
      </c>
      <c r="BJ259" s="16" t="s">
        <v>88</v>
      </c>
      <c r="BK259" s="114">
        <f>ROUND(I259*H259,2)</f>
        <v>0</v>
      </c>
      <c r="BL259" s="16" t="s">
        <v>154</v>
      </c>
      <c r="BM259" s="219" t="s">
        <v>365</v>
      </c>
    </row>
    <row r="260" spans="1:65" s="2" customFormat="1" ht="58.5">
      <c r="A260" s="34"/>
      <c r="B260" s="35"/>
      <c r="C260" s="36"/>
      <c r="D260" s="220" t="s">
        <v>156</v>
      </c>
      <c r="E260" s="36"/>
      <c r="F260" s="221" t="s">
        <v>366</v>
      </c>
      <c r="G260" s="36"/>
      <c r="H260" s="36"/>
      <c r="I260" s="178"/>
      <c r="J260" s="36"/>
      <c r="K260" s="36"/>
      <c r="L260" s="37"/>
      <c r="M260" s="222"/>
      <c r="N260" s="223"/>
      <c r="O260" s="71"/>
      <c r="P260" s="71"/>
      <c r="Q260" s="71"/>
      <c r="R260" s="71"/>
      <c r="S260" s="71"/>
      <c r="T260" s="72"/>
      <c r="U260" s="34"/>
      <c r="V260" s="34"/>
      <c r="W260" s="34"/>
      <c r="X260" s="34"/>
      <c r="Y260" s="34"/>
      <c r="Z260" s="34"/>
      <c r="AA260" s="34"/>
      <c r="AB260" s="34"/>
      <c r="AC260" s="34"/>
      <c r="AD260" s="34"/>
      <c r="AE260" s="34"/>
      <c r="AT260" s="16" t="s">
        <v>156</v>
      </c>
      <c r="AU260" s="16" t="s">
        <v>90</v>
      </c>
    </row>
    <row r="261" spans="1:65" s="13" customFormat="1" ht="11.25">
      <c r="B261" s="224"/>
      <c r="C261" s="225"/>
      <c r="D261" s="220" t="s">
        <v>168</v>
      </c>
      <c r="E261" s="226" t="s">
        <v>1</v>
      </c>
      <c r="F261" s="227" t="s">
        <v>367</v>
      </c>
      <c r="G261" s="225"/>
      <c r="H261" s="228">
        <v>2</v>
      </c>
      <c r="I261" s="229"/>
      <c r="J261" s="225"/>
      <c r="K261" s="225"/>
      <c r="L261" s="230"/>
      <c r="M261" s="231"/>
      <c r="N261" s="232"/>
      <c r="O261" s="232"/>
      <c r="P261" s="232"/>
      <c r="Q261" s="232"/>
      <c r="R261" s="232"/>
      <c r="S261" s="232"/>
      <c r="T261" s="233"/>
      <c r="AT261" s="234" t="s">
        <v>168</v>
      </c>
      <c r="AU261" s="234" t="s">
        <v>90</v>
      </c>
      <c r="AV261" s="13" t="s">
        <v>90</v>
      </c>
      <c r="AW261" s="13" t="s">
        <v>36</v>
      </c>
      <c r="AX261" s="13" t="s">
        <v>88</v>
      </c>
      <c r="AY261" s="234" t="s">
        <v>147</v>
      </c>
    </row>
    <row r="262" spans="1:65" s="2" customFormat="1" ht="24">
      <c r="A262" s="34"/>
      <c r="B262" s="35"/>
      <c r="C262" s="208" t="s">
        <v>368</v>
      </c>
      <c r="D262" s="208" t="s">
        <v>149</v>
      </c>
      <c r="E262" s="209" t="s">
        <v>369</v>
      </c>
      <c r="F262" s="210" t="s">
        <v>370</v>
      </c>
      <c r="G262" s="211" t="s">
        <v>275</v>
      </c>
      <c r="H262" s="212">
        <v>6</v>
      </c>
      <c r="I262" s="213"/>
      <c r="J262" s="214">
        <f>ROUND(I262*H262,2)</f>
        <v>0</v>
      </c>
      <c r="K262" s="210" t="s">
        <v>153</v>
      </c>
      <c r="L262" s="37"/>
      <c r="M262" s="215" t="s">
        <v>1</v>
      </c>
      <c r="N262" s="216" t="s">
        <v>45</v>
      </c>
      <c r="O262" s="71"/>
      <c r="P262" s="217">
        <f>O262*H262</f>
        <v>0</v>
      </c>
      <c r="Q262" s="217">
        <v>1.0189999999999999E-2</v>
      </c>
      <c r="R262" s="217">
        <f>Q262*H262</f>
        <v>6.114E-2</v>
      </c>
      <c r="S262" s="217">
        <v>0</v>
      </c>
      <c r="T262" s="218">
        <f>S262*H262</f>
        <v>0</v>
      </c>
      <c r="U262" s="34"/>
      <c r="V262" s="34"/>
      <c r="W262" s="34"/>
      <c r="X262" s="34"/>
      <c r="Y262" s="34"/>
      <c r="Z262" s="34"/>
      <c r="AA262" s="34"/>
      <c r="AB262" s="34"/>
      <c r="AC262" s="34"/>
      <c r="AD262" s="34"/>
      <c r="AE262" s="34"/>
      <c r="AR262" s="219" t="s">
        <v>154</v>
      </c>
      <c r="AT262" s="219" t="s">
        <v>149</v>
      </c>
      <c r="AU262" s="219" t="s">
        <v>90</v>
      </c>
      <c r="AY262" s="16" t="s">
        <v>147</v>
      </c>
      <c r="BE262" s="114">
        <f>IF(N262="základní",J262,0)</f>
        <v>0</v>
      </c>
      <c r="BF262" s="114">
        <f>IF(N262="snížená",J262,0)</f>
        <v>0</v>
      </c>
      <c r="BG262" s="114">
        <f>IF(N262="zákl. přenesená",J262,0)</f>
        <v>0</v>
      </c>
      <c r="BH262" s="114">
        <f>IF(N262="sníž. přenesená",J262,0)</f>
        <v>0</v>
      </c>
      <c r="BI262" s="114">
        <f>IF(N262="nulová",J262,0)</f>
        <v>0</v>
      </c>
      <c r="BJ262" s="16" t="s">
        <v>88</v>
      </c>
      <c r="BK262" s="114">
        <f>ROUND(I262*H262,2)</f>
        <v>0</v>
      </c>
      <c r="BL262" s="16" t="s">
        <v>154</v>
      </c>
      <c r="BM262" s="219" t="s">
        <v>371</v>
      </c>
    </row>
    <row r="263" spans="1:65" s="2" customFormat="1" ht="39">
      <c r="A263" s="34"/>
      <c r="B263" s="35"/>
      <c r="C263" s="36"/>
      <c r="D263" s="220" t="s">
        <v>156</v>
      </c>
      <c r="E263" s="36"/>
      <c r="F263" s="221" t="s">
        <v>372</v>
      </c>
      <c r="G263" s="36"/>
      <c r="H263" s="36"/>
      <c r="I263" s="178"/>
      <c r="J263" s="36"/>
      <c r="K263" s="36"/>
      <c r="L263" s="37"/>
      <c r="M263" s="222"/>
      <c r="N263" s="223"/>
      <c r="O263" s="71"/>
      <c r="P263" s="71"/>
      <c r="Q263" s="71"/>
      <c r="R263" s="71"/>
      <c r="S263" s="71"/>
      <c r="T263" s="72"/>
      <c r="U263" s="34"/>
      <c r="V263" s="34"/>
      <c r="W263" s="34"/>
      <c r="X263" s="34"/>
      <c r="Y263" s="34"/>
      <c r="Z263" s="34"/>
      <c r="AA263" s="34"/>
      <c r="AB263" s="34"/>
      <c r="AC263" s="34"/>
      <c r="AD263" s="34"/>
      <c r="AE263" s="34"/>
      <c r="AT263" s="16" t="s">
        <v>156</v>
      </c>
      <c r="AU263" s="16" t="s">
        <v>90</v>
      </c>
    </row>
    <row r="264" spans="1:65" s="2" customFormat="1" ht="24">
      <c r="A264" s="34"/>
      <c r="B264" s="35"/>
      <c r="C264" s="246" t="s">
        <v>373</v>
      </c>
      <c r="D264" s="246" t="s">
        <v>219</v>
      </c>
      <c r="E264" s="247" t="s">
        <v>374</v>
      </c>
      <c r="F264" s="248" t="s">
        <v>375</v>
      </c>
      <c r="G264" s="249" t="s">
        <v>275</v>
      </c>
      <c r="H264" s="250">
        <v>2</v>
      </c>
      <c r="I264" s="251"/>
      <c r="J264" s="252">
        <f>ROUND(I264*H264,2)</f>
        <v>0</v>
      </c>
      <c r="K264" s="248" t="s">
        <v>153</v>
      </c>
      <c r="L264" s="253"/>
      <c r="M264" s="254" t="s">
        <v>1</v>
      </c>
      <c r="N264" s="255" t="s">
        <v>45</v>
      </c>
      <c r="O264" s="71"/>
      <c r="P264" s="217">
        <f>O264*H264</f>
        <v>0</v>
      </c>
      <c r="Q264" s="217">
        <v>0.185</v>
      </c>
      <c r="R264" s="217">
        <f>Q264*H264</f>
        <v>0.37</v>
      </c>
      <c r="S264" s="217">
        <v>0</v>
      </c>
      <c r="T264" s="218">
        <f>S264*H264</f>
        <v>0</v>
      </c>
      <c r="U264" s="34"/>
      <c r="V264" s="34"/>
      <c r="W264" s="34"/>
      <c r="X264" s="34"/>
      <c r="Y264" s="34"/>
      <c r="Z264" s="34"/>
      <c r="AA264" s="34"/>
      <c r="AB264" s="34"/>
      <c r="AC264" s="34"/>
      <c r="AD264" s="34"/>
      <c r="AE264" s="34"/>
      <c r="AR264" s="219" t="s">
        <v>206</v>
      </c>
      <c r="AT264" s="219" t="s">
        <v>219</v>
      </c>
      <c r="AU264" s="219" t="s">
        <v>90</v>
      </c>
      <c r="AY264" s="16" t="s">
        <v>147</v>
      </c>
      <c r="BE264" s="114">
        <f>IF(N264="základní",J264,0)</f>
        <v>0</v>
      </c>
      <c r="BF264" s="114">
        <f>IF(N264="snížená",J264,0)</f>
        <v>0</v>
      </c>
      <c r="BG264" s="114">
        <f>IF(N264="zákl. přenesená",J264,0)</f>
        <v>0</v>
      </c>
      <c r="BH264" s="114">
        <f>IF(N264="sníž. přenesená",J264,0)</f>
        <v>0</v>
      </c>
      <c r="BI264" s="114">
        <f>IF(N264="nulová",J264,0)</f>
        <v>0</v>
      </c>
      <c r="BJ264" s="16" t="s">
        <v>88</v>
      </c>
      <c r="BK264" s="114">
        <f>ROUND(I264*H264,2)</f>
        <v>0</v>
      </c>
      <c r="BL264" s="16" t="s">
        <v>154</v>
      </c>
      <c r="BM264" s="219" t="s">
        <v>376</v>
      </c>
    </row>
    <row r="265" spans="1:65" s="2" customFormat="1" ht="24">
      <c r="A265" s="34"/>
      <c r="B265" s="35"/>
      <c r="C265" s="246" t="s">
        <v>377</v>
      </c>
      <c r="D265" s="246" t="s">
        <v>219</v>
      </c>
      <c r="E265" s="247" t="s">
        <v>378</v>
      </c>
      <c r="F265" s="248" t="s">
        <v>379</v>
      </c>
      <c r="G265" s="249" t="s">
        <v>275</v>
      </c>
      <c r="H265" s="250">
        <v>2</v>
      </c>
      <c r="I265" s="251"/>
      <c r="J265" s="252">
        <f>ROUND(I265*H265,2)</f>
        <v>0</v>
      </c>
      <c r="K265" s="248" t="s">
        <v>153</v>
      </c>
      <c r="L265" s="253"/>
      <c r="M265" s="254" t="s">
        <v>1</v>
      </c>
      <c r="N265" s="255" t="s">
        <v>45</v>
      </c>
      <c r="O265" s="71"/>
      <c r="P265" s="217">
        <f>O265*H265</f>
        <v>0</v>
      </c>
      <c r="Q265" s="217">
        <v>0.52100000000000002</v>
      </c>
      <c r="R265" s="217">
        <f>Q265*H265</f>
        <v>1.042</v>
      </c>
      <c r="S265" s="217">
        <v>0</v>
      </c>
      <c r="T265" s="218">
        <f>S265*H265</f>
        <v>0</v>
      </c>
      <c r="U265" s="34"/>
      <c r="V265" s="34"/>
      <c r="W265" s="34"/>
      <c r="X265" s="34"/>
      <c r="Y265" s="34"/>
      <c r="Z265" s="34"/>
      <c r="AA265" s="34"/>
      <c r="AB265" s="34"/>
      <c r="AC265" s="34"/>
      <c r="AD265" s="34"/>
      <c r="AE265" s="34"/>
      <c r="AR265" s="219" t="s">
        <v>206</v>
      </c>
      <c r="AT265" s="219" t="s">
        <v>219</v>
      </c>
      <c r="AU265" s="219" t="s">
        <v>90</v>
      </c>
      <c r="AY265" s="16" t="s">
        <v>147</v>
      </c>
      <c r="BE265" s="114">
        <f>IF(N265="základní",J265,0)</f>
        <v>0</v>
      </c>
      <c r="BF265" s="114">
        <f>IF(N265="snížená",J265,0)</f>
        <v>0</v>
      </c>
      <c r="BG265" s="114">
        <f>IF(N265="zákl. přenesená",J265,0)</f>
        <v>0</v>
      </c>
      <c r="BH265" s="114">
        <f>IF(N265="sníž. přenesená",J265,0)</f>
        <v>0</v>
      </c>
      <c r="BI265" s="114">
        <f>IF(N265="nulová",J265,0)</f>
        <v>0</v>
      </c>
      <c r="BJ265" s="16" t="s">
        <v>88</v>
      </c>
      <c r="BK265" s="114">
        <f>ROUND(I265*H265,2)</f>
        <v>0</v>
      </c>
      <c r="BL265" s="16" t="s">
        <v>154</v>
      </c>
      <c r="BM265" s="219" t="s">
        <v>380</v>
      </c>
    </row>
    <row r="266" spans="1:65" s="2" customFormat="1" ht="24">
      <c r="A266" s="34"/>
      <c r="B266" s="35"/>
      <c r="C266" s="246" t="s">
        <v>381</v>
      </c>
      <c r="D266" s="246" t="s">
        <v>219</v>
      </c>
      <c r="E266" s="247" t="s">
        <v>382</v>
      </c>
      <c r="F266" s="248" t="s">
        <v>383</v>
      </c>
      <c r="G266" s="249" t="s">
        <v>275</v>
      </c>
      <c r="H266" s="250">
        <v>2</v>
      </c>
      <c r="I266" s="251"/>
      <c r="J266" s="252">
        <f>ROUND(I266*H266,2)</f>
        <v>0</v>
      </c>
      <c r="K266" s="248" t="s">
        <v>153</v>
      </c>
      <c r="L266" s="253"/>
      <c r="M266" s="254" t="s">
        <v>1</v>
      </c>
      <c r="N266" s="255" t="s">
        <v>45</v>
      </c>
      <c r="O266" s="71"/>
      <c r="P266" s="217">
        <f>O266*H266</f>
        <v>0</v>
      </c>
      <c r="Q266" s="217">
        <v>2.1000000000000001E-2</v>
      </c>
      <c r="R266" s="217">
        <f>Q266*H266</f>
        <v>4.2000000000000003E-2</v>
      </c>
      <c r="S266" s="217">
        <v>0</v>
      </c>
      <c r="T266" s="218">
        <f>S266*H266</f>
        <v>0</v>
      </c>
      <c r="U266" s="34"/>
      <c r="V266" s="34"/>
      <c r="W266" s="34"/>
      <c r="X266" s="34"/>
      <c r="Y266" s="34"/>
      <c r="Z266" s="34"/>
      <c r="AA266" s="34"/>
      <c r="AB266" s="34"/>
      <c r="AC266" s="34"/>
      <c r="AD266" s="34"/>
      <c r="AE266" s="34"/>
      <c r="AR266" s="219" t="s">
        <v>206</v>
      </c>
      <c r="AT266" s="219" t="s">
        <v>219</v>
      </c>
      <c r="AU266" s="219" t="s">
        <v>90</v>
      </c>
      <c r="AY266" s="16" t="s">
        <v>147</v>
      </c>
      <c r="BE266" s="114">
        <f>IF(N266="základní",J266,0)</f>
        <v>0</v>
      </c>
      <c r="BF266" s="114">
        <f>IF(N266="snížená",J266,0)</f>
        <v>0</v>
      </c>
      <c r="BG266" s="114">
        <f>IF(N266="zákl. přenesená",J266,0)</f>
        <v>0</v>
      </c>
      <c r="BH266" s="114">
        <f>IF(N266="sníž. přenesená",J266,0)</f>
        <v>0</v>
      </c>
      <c r="BI266" s="114">
        <f>IF(N266="nulová",J266,0)</f>
        <v>0</v>
      </c>
      <c r="BJ266" s="16" t="s">
        <v>88</v>
      </c>
      <c r="BK266" s="114">
        <f>ROUND(I266*H266,2)</f>
        <v>0</v>
      </c>
      <c r="BL266" s="16" t="s">
        <v>154</v>
      </c>
      <c r="BM266" s="219" t="s">
        <v>384</v>
      </c>
    </row>
    <row r="267" spans="1:65" s="2" customFormat="1" ht="24">
      <c r="A267" s="34"/>
      <c r="B267" s="35"/>
      <c r="C267" s="208" t="s">
        <v>385</v>
      </c>
      <c r="D267" s="208" t="s">
        <v>149</v>
      </c>
      <c r="E267" s="209" t="s">
        <v>386</v>
      </c>
      <c r="F267" s="210" t="s">
        <v>387</v>
      </c>
      <c r="G267" s="211" t="s">
        <v>275</v>
      </c>
      <c r="H267" s="212">
        <v>6</v>
      </c>
      <c r="I267" s="213"/>
      <c r="J267" s="214">
        <f>ROUND(I267*H267,2)</f>
        <v>0</v>
      </c>
      <c r="K267" s="210" t="s">
        <v>153</v>
      </c>
      <c r="L267" s="37"/>
      <c r="M267" s="215" t="s">
        <v>1</v>
      </c>
      <c r="N267" s="216" t="s">
        <v>45</v>
      </c>
      <c r="O267" s="71"/>
      <c r="P267" s="217">
        <f>O267*H267</f>
        <v>0</v>
      </c>
      <c r="Q267" s="217">
        <v>0</v>
      </c>
      <c r="R267" s="217">
        <f>Q267*H267</f>
        <v>0</v>
      </c>
      <c r="S267" s="217">
        <v>0.15</v>
      </c>
      <c r="T267" s="218">
        <f>S267*H267</f>
        <v>0.89999999999999991</v>
      </c>
      <c r="U267" s="34"/>
      <c r="V267" s="34"/>
      <c r="W267" s="34"/>
      <c r="X267" s="34"/>
      <c r="Y267" s="34"/>
      <c r="Z267" s="34"/>
      <c r="AA267" s="34"/>
      <c r="AB267" s="34"/>
      <c r="AC267" s="34"/>
      <c r="AD267" s="34"/>
      <c r="AE267" s="34"/>
      <c r="AR267" s="219" t="s">
        <v>154</v>
      </c>
      <c r="AT267" s="219" t="s">
        <v>149</v>
      </c>
      <c r="AU267" s="219" t="s">
        <v>90</v>
      </c>
      <c r="AY267" s="16" t="s">
        <v>147</v>
      </c>
      <c r="BE267" s="114">
        <f>IF(N267="základní",J267,0)</f>
        <v>0</v>
      </c>
      <c r="BF267" s="114">
        <f>IF(N267="snížená",J267,0)</f>
        <v>0</v>
      </c>
      <c r="BG267" s="114">
        <f>IF(N267="zákl. přenesená",J267,0)</f>
        <v>0</v>
      </c>
      <c r="BH267" s="114">
        <f>IF(N267="sníž. přenesená",J267,0)</f>
        <v>0</v>
      </c>
      <c r="BI267" s="114">
        <f>IF(N267="nulová",J267,0)</f>
        <v>0</v>
      </c>
      <c r="BJ267" s="16" t="s">
        <v>88</v>
      </c>
      <c r="BK267" s="114">
        <f>ROUND(I267*H267,2)</f>
        <v>0</v>
      </c>
      <c r="BL267" s="16" t="s">
        <v>154</v>
      </c>
      <c r="BM267" s="219" t="s">
        <v>388</v>
      </c>
    </row>
    <row r="268" spans="1:65" s="2" customFormat="1" ht="24">
      <c r="A268" s="34"/>
      <c r="B268" s="35"/>
      <c r="C268" s="208" t="s">
        <v>389</v>
      </c>
      <c r="D268" s="208" t="s">
        <v>149</v>
      </c>
      <c r="E268" s="209" t="s">
        <v>390</v>
      </c>
      <c r="F268" s="210" t="s">
        <v>391</v>
      </c>
      <c r="G268" s="211" t="s">
        <v>275</v>
      </c>
      <c r="H268" s="212">
        <v>6</v>
      </c>
      <c r="I268" s="213"/>
      <c r="J268" s="214">
        <f>ROUND(I268*H268,2)</f>
        <v>0</v>
      </c>
      <c r="K268" s="210" t="s">
        <v>153</v>
      </c>
      <c r="L268" s="37"/>
      <c r="M268" s="215" t="s">
        <v>1</v>
      </c>
      <c r="N268" s="216" t="s">
        <v>45</v>
      </c>
      <c r="O268" s="71"/>
      <c r="P268" s="217">
        <f>O268*H268</f>
        <v>0</v>
      </c>
      <c r="Q268" s="217">
        <v>0.42080000000000001</v>
      </c>
      <c r="R268" s="217">
        <f>Q268*H268</f>
        <v>2.5247999999999999</v>
      </c>
      <c r="S268" s="217">
        <v>0</v>
      </c>
      <c r="T268" s="218">
        <f>S268*H268</f>
        <v>0</v>
      </c>
      <c r="U268" s="34"/>
      <c r="V268" s="34"/>
      <c r="W268" s="34"/>
      <c r="X268" s="34"/>
      <c r="Y268" s="34"/>
      <c r="Z268" s="34"/>
      <c r="AA268" s="34"/>
      <c r="AB268" s="34"/>
      <c r="AC268" s="34"/>
      <c r="AD268" s="34"/>
      <c r="AE268" s="34"/>
      <c r="AR268" s="219" t="s">
        <v>154</v>
      </c>
      <c r="AT268" s="219" t="s">
        <v>149</v>
      </c>
      <c r="AU268" s="219" t="s">
        <v>90</v>
      </c>
      <c r="AY268" s="16" t="s">
        <v>147</v>
      </c>
      <c r="BE268" s="114">
        <f>IF(N268="základní",J268,0)</f>
        <v>0</v>
      </c>
      <c r="BF268" s="114">
        <f>IF(N268="snížená",J268,0)</f>
        <v>0</v>
      </c>
      <c r="BG268" s="114">
        <f>IF(N268="zákl. přenesená",J268,0)</f>
        <v>0</v>
      </c>
      <c r="BH268" s="114">
        <f>IF(N268="sníž. přenesená",J268,0)</f>
        <v>0</v>
      </c>
      <c r="BI268" s="114">
        <f>IF(N268="nulová",J268,0)</f>
        <v>0</v>
      </c>
      <c r="BJ268" s="16" t="s">
        <v>88</v>
      </c>
      <c r="BK268" s="114">
        <f>ROUND(I268*H268,2)</f>
        <v>0</v>
      </c>
      <c r="BL268" s="16" t="s">
        <v>154</v>
      </c>
      <c r="BM268" s="219" t="s">
        <v>392</v>
      </c>
    </row>
    <row r="269" spans="1:65" s="2" customFormat="1" ht="97.5">
      <c r="A269" s="34"/>
      <c r="B269" s="35"/>
      <c r="C269" s="36"/>
      <c r="D269" s="220" t="s">
        <v>156</v>
      </c>
      <c r="E269" s="36"/>
      <c r="F269" s="221" t="s">
        <v>393</v>
      </c>
      <c r="G269" s="36"/>
      <c r="H269" s="36"/>
      <c r="I269" s="178"/>
      <c r="J269" s="36"/>
      <c r="K269" s="36"/>
      <c r="L269" s="37"/>
      <c r="M269" s="222"/>
      <c r="N269" s="223"/>
      <c r="O269" s="71"/>
      <c r="P269" s="71"/>
      <c r="Q269" s="71"/>
      <c r="R269" s="71"/>
      <c r="S269" s="71"/>
      <c r="T269" s="72"/>
      <c r="U269" s="34"/>
      <c r="V269" s="34"/>
      <c r="W269" s="34"/>
      <c r="X269" s="34"/>
      <c r="Y269" s="34"/>
      <c r="Z269" s="34"/>
      <c r="AA269" s="34"/>
      <c r="AB269" s="34"/>
      <c r="AC269" s="34"/>
      <c r="AD269" s="34"/>
      <c r="AE269" s="34"/>
      <c r="AT269" s="16" t="s">
        <v>156</v>
      </c>
      <c r="AU269" s="16" t="s">
        <v>90</v>
      </c>
    </row>
    <row r="270" spans="1:65" s="2" customFormat="1" ht="24">
      <c r="A270" s="34"/>
      <c r="B270" s="35"/>
      <c r="C270" s="208" t="s">
        <v>394</v>
      </c>
      <c r="D270" s="208" t="s">
        <v>149</v>
      </c>
      <c r="E270" s="209" t="s">
        <v>395</v>
      </c>
      <c r="F270" s="210" t="s">
        <v>396</v>
      </c>
      <c r="G270" s="211" t="s">
        <v>275</v>
      </c>
      <c r="H270" s="212">
        <v>6</v>
      </c>
      <c r="I270" s="213"/>
      <c r="J270" s="214">
        <f>ROUND(I270*H270,2)</f>
        <v>0</v>
      </c>
      <c r="K270" s="210" t="s">
        <v>153</v>
      </c>
      <c r="L270" s="37"/>
      <c r="M270" s="215" t="s">
        <v>1</v>
      </c>
      <c r="N270" s="216" t="s">
        <v>45</v>
      </c>
      <c r="O270" s="71"/>
      <c r="P270" s="217">
        <f>O270*H270</f>
        <v>0</v>
      </c>
      <c r="Q270" s="217">
        <v>7.0200000000000002E-3</v>
      </c>
      <c r="R270" s="217">
        <f>Q270*H270</f>
        <v>4.2120000000000005E-2</v>
      </c>
      <c r="S270" s="217">
        <v>0</v>
      </c>
      <c r="T270" s="218">
        <f>S270*H270</f>
        <v>0</v>
      </c>
      <c r="U270" s="34"/>
      <c r="V270" s="34"/>
      <c r="W270" s="34"/>
      <c r="X270" s="34"/>
      <c r="Y270" s="34"/>
      <c r="Z270" s="34"/>
      <c r="AA270" s="34"/>
      <c r="AB270" s="34"/>
      <c r="AC270" s="34"/>
      <c r="AD270" s="34"/>
      <c r="AE270" s="34"/>
      <c r="AR270" s="219" t="s">
        <v>154</v>
      </c>
      <c r="AT270" s="219" t="s">
        <v>149</v>
      </c>
      <c r="AU270" s="219" t="s">
        <v>90</v>
      </c>
      <c r="AY270" s="16" t="s">
        <v>147</v>
      </c>
      <c r="BE270" s="114">
        <f>IF(N270="základní",J270,0)</f>
        <v>0</v>
      </c>
      <c r="BF270" s="114">
        <f>IF(N270="snížená",J270,0)</f>
        <v>0</v>
      </c>
      <c r="BG270" s="114">
        <f>IF(N270="zákl. přenesená",J270,0)</f>
        <v>0</v>
      </c>
      <c r="BH270" s="114">
        <f>IF(N270="sníž. přenesená",J270,0)</f>
        <v>0</v>
      </c>
      <c r="BI270" s="114">
        <f>IF(N270="nulová",J270,0)</f>
        <v>0</v>
      </c>
      <c r="BJ270" s="16" t="s">
        <v>88</v>
      </c>
      <c r="BK270" s="114">
        <f>ROUND(I270*H270,2)</f>
        <v>0</v>
      </c>
      <c r="BL270" s="16" t="s">
        <v>154</v>
      </c>
      <c r="BM270" s="219" t="s">
        <v>397</v>
      </c>
    </row>
    <row r="271" spans="1:65" s="2" customFormat="1" ht="29.25">
      <c r="A271" s="34"/>
      <c r="B271" s="35"/>
      <c r="C271" s="36"/>
      <c r="D271" s="220" t="s">
        <v>156</v>
      </c>
      <c r="E271" s="36"/>
      <c r="F271" s="221" t="s">
        <v>398</v>
      </c>
      <c r="G271" s="36"/>
      <c r="H271" s="36"/>
      <c r="I271" s="178"/>
      <c r="J271" s="36"/>
      <c r="K271" s="36"/>
      <c r="L271" s="37"/>
      <c r="M271" s="222"/>
      <c r="N271" s="223"/>
      <c r="O271" s="71"/>
      <c r="P271" s="71"/>
      <c r="Q271" s="71"/>
      <c r="R271" s="71"/>
      <c r="S271" s="71"/>
      <c r="T271" s="72"/>
      <c r="U271" s="34"/>
      <c r="V271" s="34"/>
      <c r="W271" s="34"/>
      <c r="X271" s="34"/>
      <c r="Y271" s="34"/>
      <c r="Z271" s="34"/>
      <c r="AA271" s="34"/>
      <c r="AB271" s="34"/>
      <c r="AC271" s="34"/>
      <c r="AD271" s="34"/>
      <c r="AE271" s="34"/>
      <c r="AT271" s="16" t="s">
        <v>156</v>
      </c>
      <c r="AU271" s="16" t="s">
        <v>90</v>
      </c>
    </row>
    <row r="272" spans="1:65" s="2" customFormat="1" ht="24">
      <c r="A272" s="34"/>
      <c r="B272" s="35"/>
      <c r="C272" s="246" t="s">
        <v>399</v>
      </c>
      <c r="D272" s="246" t="s">
        <v>219</v>
      </c>
      <c r="E272" s="247" t="s">
        <v>400</v>
      </c>
      <c r="F272" s="248" t="s">
        <v>401</v>
      </c>
      <c r="G272" s="249" t="s">
        <v>275</v>
      </c>
      <c r="H272" s="250">
        <v>3</v>
      </c>
      <c r="I272" s="251"/>
      <c r="J272" s="252">
        <f>ROUND(I272*H272,2)</f>
        <v>0</v>
      </c>
      <c r="K272" s="248" t="s">
        <v>153</v>
      </c>
      <c r="L272" s="253"/>
      <c r="M272" s="254" t="s">
        <v>1</v>
      </c>
      <c r="N272" s="255" t="s">
        <v>45</v>
      </c>
      <c r="O272" s="71"/>
      <c r="P272" s="217">
        <f>O272*H272</f>
        <v>0</v>
      </c>
      <c r="Q272" s="217">
        <v>9.9000000000000005E-2</v>
      </c>
      <c r="R272" s="217">
        <f>Q272*H272</f>
        <v>0.29700000000000004</v>
      </c>
      <c r="S272" s="217">
        <v>0</v>
      </c>
      <c r="T272" s="218">
        <f>S272*H272</f>
        <v>0</v>
      </c>
      <c r="U272" s="34"/>
      <c r="V272" s="34"/>
      <c r="W272" s="34"/>
      <c r="X272" s="34"/>
      <c r="Y272" s="34"/>
      <c r="Z272" s="34"/>
      <c r="AA272" s="34"/>
      <c r="AB272" s="34"/>
      <c r="AC272" s="34"/>
      <c r="AD272" s="34"/>
      <c r="AE272" s="34"/>
      <c r="AR272" s="219" t="s">
        <v>206</v>
      </c>
      <c r="AT272" s="219" t="s">
        <v>219</v>
      </c>
      <c r="AU272" s="219" t="s">
        <v>90</v>
      </c>
      <c r="AY272" s="16" t="s">
        <v>147</v>
      </c>
      <c r="BE272" s="114">
        <f>IF(N272="základní",J272,0)</f>
        <v>0</v>
      </c>
      <c r="BF272" s="114">
        <f>IF(N272="snížená",J272,0)</f>
        <v>0</v>
      </c>
      <c r="BG272" s="114">
        <f>IF(N272="zákl. přenesená",J272,0)</f>
        <v>0</v>
      </c>
      <c r="BH272" s="114">
        <f>IF(N272="sníž. přenesená",J272,0)</f>
        <v>0</v>
      </c>
      <c r="BI272" s="114">
        <f>IF(N272="nulová",J272,0)</f>
        <v>0</v>
      </c>
      <c r="BJ272" s="16" t="s">
        <v>88</v>
      </c>
      <c r="BK272" s="114">
        <f>ROUND(I272*H272,2)</f>
        <v>0</v>
      </c>
      <c r="BL272" s="16" t="s">
        <v>154</v>
      </c>
      <c r="BM272" s="219" t="s">
        <v>402</v>
      </c>
    </row>
    <row r="273" spans="1:65" s="2" customFormat="1" ht="33" customHeight="1">
      <c r="A273" s="34"/>
      <c r="B273" s="35"/>
      <c r="C273" s="208" t="s">
        <v>403</v>
      </c>
      <c r="D273" s="208" t="s">
        <v>149</v>
      </c>
      <c r="E273" s="209" t="s">
        <v>404</v>
      </c>
      <c r="F273" s="210" t="s">
        <v>405</v>
      </c>
      <c r="G273" s="211" t="s">
        <v>275</v>
      </c>
      <c r="H273" s="212">
        <v>2</v>
      </c>
      <c r="I273" s="213"/>
      <c r="J273" s="214">
        <f>ROUND(I273*H273,2)</f>
        <v>0</v>
      </c>
      <c r="K273" s="210" t="s">
        <v>153</v>
      </c>
      <c r="L273" s="37"/>
      <c r="M273" s="215" t="s">
        <v>1</v>
      </c>
      <c r="N273" s="216" t="s">
        <v>45</v>
      </c>
      <c r="O273" s="71"/>
      <c r="P273" s="217">
        <f>O273*H273</f>
        <v>0</v>
      </c>
      <c r="Q273" s="217">
        <v>0.31108000000000002</v>
      </c>
      <c r="R273" s="217">
        <f>Q273*H273</f>
        <v>0.62216000000000005</v>
      </c>
      <c r="S273" s="217">
        <v>0</v>
      </c>
      <c r="T273" s="218">
        <f>S273*H273</f>
        <v>0</v>
      </c>
      <c r="U273" s="34"/>
      <c r="V273" s="34"/>
      <c r="W273" s="34"/>
      <c r="X273" s="34"/>
      <c r="Y273" s="34"/>
      <c r="Z273" s="34"/>
      <c r="AA273" s="34"/>
      <c r="AB273" s="34"/>
      <c r="AC273" s="34"/>
      <c r="AD273" s="34"/>
      <c r="AE273" s="34"/>
      <c r="AR273" s="219" t="s">
        <v>154</v>
      </c>
      <c r="AT273" s="219" t="s">
        <v>149</v>
      </c>
      <c r="AU273" s="219" t="s">
        <v>90</v>
      </c>
      <c r="AY273" s="16" t="s">
        <v>147</v>
      </c>
      <c r="BE273" s="114">
        <f>IF(N273="základní",J273,0)</f>
        <v>0</v>
      </c>
      <c r="BF273" s="114">
        <f>IF(N273="snížená",J273,0)</f>
        <v>0</v>
      </c>
      <c r="BG273" s="114">
        <f>IF(N273="zákl. přenesená",J273,0)</f>
        <v>0</v>
      </c>
      <c r="BH273" s="114">
        <f>IF(N273="sníž. přenesená",J273,0)</f>
        <v>0</v>
      </c>
      <c r="BI273" s="114">
        <f>IF(N273="nulová",J273,0)</f>
        <v>0</v>
      </c>
      <c r="BJ273" s="16" t="s">
        <v>88</v>
      </c>
      <c r="BK273" s="114">
        <f>ROUND(I273*H273,2)</f>
        <v>0</v>
      </c>
      <c r="BL273" s="16" t="s">
        <v>154</v>
      </c>
      <c r="BM273" s="219" t="s">
        <v>406</v>
      </c>
    </row>
    <row r="274" spans="1:65" s="2" customFormat="1" ht="97.5">
      <c r="A274" s="34"/>
      <c r="B274" s="35"/>
      <c r="C274" s="36"/>
      <c r="D274" s="220" t="s">
        <v>156</v>
      </c>
      <c r="E274" s="36"/>
      <c r="F274" s="221" t="s">
        <v>393</v>
      </c>
      <c r="G274" s="36"/>
      <c r="H274" s="36"/>
      <c r="I274" s="178"/>
      <c r="J274" s="36"/>
      <c r="K274" s="36"/>
      <c r="L274" s="37"/>
      <c r="M274" s="222"/>
      <c r="N274" s="223"/>
      <c r="O274" s="71"/>
      <c r="P274" s="71"/>
      <c r="Q274" s="71"/>
      <c r="R274" s="71"/>
      <c r="S274" s="71"/>
      <c r="T274" s="72"/>
      <c r="U274" s="34"/>
      <c r="V274" s="34"/>
      <c r="W274" s="34"/>
      <c r="X274" s="34"/>
      <c r="Y274" s="34"/>
      <c r="Z274" s="34"/>
      <c r="AA274" s="34"/>
      <c r="AB274" s="34"/>
      <c r="AC274" s="34"/>
      <c r="AD274" s="34"/>
      <c r="AE274" s="34"/>
      <c r="AT274" s="16" t="s">
        <v>156</v>
      </c>
      <c r="AU274" s="16" t="s">
        <v>90</v>
      </c>
    </row>
    <row r="275" spans="1:65" s="2" customFormat="1" ht="24">
      <c r="A275" s="34"/>
      <c r="B275" s="35"/>
      <c r="C275" s="208" t="s">
        <v>407</v>
      </c>
      <c r="D275" s="208" t="s">
        <v>149</v>
      </c>
      <c r="E275" s="209" t="s">
        <v>408</v>
      </c>
      <c r="F275" s="210" t="s">
        <v>409</v>
      </c>
      <c r="G275" s="211" t="s">
        <v>275</v>
      </c>
      <c r="H275" s="212">
        <v>1</v>
      </c>
      <c r="I275" s="213"/>
      <c r="J275" s="214">
        <f>ROUND(I275*H275,2)</f>
        <v>0</v>
      </c>
      <c r="K275" s="210" t="s">
        <v>153</v>
      </c>
      <c r="L275" s="37"/>
      <c r="M275" s="215" t="s">
        <v>1</v>
      </c>
      <c r="N275" s="216" t="s">
        <v>45</v>
      </c>
      <c r="O275" s="71"/>
      <c r="P275" s="217">
        <f>O275*H275</f>
        <v>0</v>
      </c>
      <c r="Q275" s="217">
        <v>5.8029999999999998E-2</v>
      </c>
      <c r="R275" s="217">
        <f>Q275*H275</f>
        <v>5.8029999999999998E-2</v>
      </c>
      <c r="S275" s="217">
        <v>0</v>
      </c>
      <c r="T275" s="218">
        <f>S275*H275</f>
        <v>0</v>
      </c>
      <c r="U275" s="34"/>
      <c r="V275" s="34"/>
      <c r="W275" s="34"/>
      <c r="X275" s="34"/>
      <c r="Y275" s="34"/>
      <c r="Z275" s="34"/>
      <c r="AA275" s="34"/>
      <c r="AB275" s="34"/>
      <c r="AC275" s="34"/>
      <c r="AD275" s="34"/>
      <c r="AE275" s="34"/>
      <c r="AR275" s="219" t="s">
        <v>154</v>
      </c>
      <c r="AT275" s="219" t="s">
        <v>149</v>
      </c>
      <c r="AU275" s="219" t="s">
        <v>90</v>
      </c>
      <c r="AY275" s="16" t="s">
        <v>147</v>
      </c>
      <c r="BE275" s="114">
        <f>IF(N275="základní",J275,0)</f>
        <v>0</v>
      </c>
      <c r="BF275" s="114">
        <f>IF(N275="snížená",J275,0)</f>
        <v>0</v>
      </c>
      <c r="BG275" s="114">
        <f>IF(N275="zákl. přenesená",J275,0)</f>
        <v>0</v>
      </c>
      <c r="BH275" s="114">
        <f>IF(N275="sníž. přenesená",J275,0)</f>
        <v>0</v>
      </c>
      <c r="BI275" s="114">
        <f>IF(N275="nulová",J275,0)</f>
        <v>0</v>
      </c>
      <c r="BJ275" s="16" t="s">
        <v>88</v>
      </c>
      <c r="BK275" s="114">
        <f>ROUND(I275*H275,2)</f>
        <v>0</v>
      </c>
      <c r="BL275" s="16" t="s">
        <v>154</v>
      </c>
      <c r="BM275" s="219" t="s">
        <v>410</v>
      </c>
    </row>
    <row r="276" spans="1:65" s="2" customFormat="1" ht="78">
      <c r="A276" s="34"/>
      <c r="B276" s="35"/>
      <c r="C276" s="36"/>
      <c r="D276" s="220" t="s">
        <v>156</v>
      </c>
      <c r="E276" s="36"/>
      <c r="F276" s="221" t="s">
        <v>411</v>
      </c>
      <c r="G276" s="36"/>
      <c r="H276" s="36"/>
      <c r="I276" s="178"/>
      <c r="J276" s="36"/>
      <c r="K276" s="36"/>
      <c r="L276" s="37"/>
      <c r="M276" s="222"/>
      <c r="N276" s="223"/>
      <c r="O276" s="71"/>
      <c r="P276" s="71"/>
      <c r="Q276" s="71"/>
      <c r="R276" s="71"/>
      <c r="S276" s="71"/>
      <c r="T276" s="72"/>
      <c r="U276" s="34"/>
      <c r="V276" s="34"/>
      <c r="W276" s="34"/>
      <c r="X276" s="34"/>
      <c r="Y276" s="34"/>
      <c r="Z276" s="34"/>
      <c r="AA276" s="34"/>
      <c r="AB276" s="34"/>
      <c r="AC276" s="34"/>
      <c r="AD276" s="34"/>
      <c r="AE276" s="34"/>
      <c r="AT276" s="16" t="s">
        <v>156</v>
      </c>
      <c r="AU276" s="16" t="s">
        <v>90</v>
      </c>
    </row>
    <row r="277" spans="1:65" s="2" customFormat="1" ht="24">
      <c r="A277" s="34"/>
      <c r="B277" s="35"/>
      <c r="C277" s="208" t="s">
        <v>412</v>
      </c>
      <c r="D277" s="208" t="s">
        <v>149</v>
      </c>
      <c r="E277" s="209" t="s">
        <v>413</v>
      </c>
      <c r="F277" s="210" t="s">
        <v>414</v>
      </c>
      <c r="G277" s="211" t="s">
        <v>275</v>
      </c>
      <c r="H277" s="212">
        <v>3</v>
      </c>
      <c r="I277" s="213"/>
      <c r="J277" s="214">
        <f>ROUND(I277*H277,2)</f>
        <v>0</v>
      </c>
      <c r="K277" s="210" t="s">
        <v>153</v>
      </c>
      <c r="L277" s="37"/>
      <c r="M277" s="215" t="s">
        <v>1</v>
      </c>
      <c r="N277" s="216" t="s">
        <v>45</v>
      </c>
      <c r="O277" s="71"/>
      <c r="P277" s="217">
        <f>O277*H277</f>
        <v>0</v>
      </c>
      <c r="Q277" s="217">
        <v>6.8959999999999994E-2</v>
      </c>
      <c r="R277" s="217">
        <f>Q277*H277</f>
        <v>0.20687999999999998</v>
      </c>
      <c r="S277" s="217">
        <v>0</v>
      </c>
      <c r="T277" s="218">
        <f>S277*H277</f>
        <v>0</v>
      </c>
      <c r="U277" s="34"/>
      <c r="V277" s="34"/>
      <c r="W277" s="34"/>
      <c r="X277" s="34"/>
      <c r="Y277" s="34"/>
      <c r="Z277" s="34"/>
      <c r="AA277" s="34"/>
      <c r="AB277" s="34"/>
      <c r="AC277" s="34"/>
      <c r="AD277" s="34"/>
      <c r="AE277" s="34"/>
      <c r="AR277" s="219" t="s">
        <v>154</v>
      </c>
      <c r="AT277" s="219" t="s">
        <v>149</v>
      </c>
      <c r="AU277" s="219" t="s">
        <v>90</v>
      </c>
      <c r="AY277" s="16" t="s">
        <v>147</v>
      </c>
      <c r="BE277" s="114">
        <f>IF(N277="základní",J277,0)</f>
        <v>0</v>
      </c>
      <c r="BF277" s="114">
        <f>IF(N277="snížená",J277,0)</f>
        <v>0</v>
      </c>
      <c r="BG277" s="114">
        <f>IF(N277="zákl. přenesená",J277,0)</f>
        <v>0</v>
      </c>
      <c r="BH277" s="114">
        <f>IF(N277="sníž. přenesená",J277,0)</f>
        <v>0</v>
      </c>
      <c r="BI277" s="114">
        <f>IF(N277="nulová",J277,0)</f>
        <v>0</v>
      </c>
      <c r="BJ277" s="16" t="s">
        <v>88</v>
      </c>
      <c r="BK277" s="114">
        <f>ROUND(I277*H277,2)</f>
        <v>0</v>
      </c>
      <c r="BL277" s="16" t="s">
        <v>154</v>
      </c>
      <c r="BM277" s="219" t="s">
        <v>415</v>
      </c>
    </row>
    <row r="278" spans="1:65" s="2" customFormat="1" ht="78">
      <c r="A278" s="34"/>
      <c r="B278" s="35"/>
      <c r="C278" s="36"/>
      <c r="D278" s="220" t="s">
        <v>156</v>
      </c>
      <c r="E278" s="36"/>
      <c r="F278" s="221" t="s">
        <v>411</v>
      </c>
      <c r="G278" s="36"/>
      <c r="H278" s="36"/>
      <c r="I278" s="178"/>
      <c r="J278" s="36"/>
      <c r="K278" s="36"/>
      <c r="L278" s="37"/>
      <c r="M278" s="222"/>
      <c r="N278" s="223"/>
      <c r="O278" s="71"/>
      <c r="P278" s="71"/>
      <c r="Q278" s="71"/>
      <c r="R278" s="71"/>
      <c r="S278" s="71"/>
      <c r="T278" s="72"/>
      <c r="U278" s="34"/>
      <c r="V278" s="34"/>
      <c r="W278" s="34"/>
      <c r="X278" s="34"/>
      <c r="Y278" s="34"/>
      <c r="Z278" s="34"/>
      <c r="AA278" s="34"/>
      <c r="AB278" s="34"/>
      <c r="AC278" s="34"/>
      <c r="AD278" s="34"/>
      <c r="AE278" s="34"/>
      <c r="AT278" s="16" t="s">
        <v>156</v>
      </c>
      <c r="AU278" s="16" t="s">
        <v>90</v>
      </c>
    </row>
    <row r="279" spans="1:65" s="2" customFormat="1" ht="24">
      <c r="A279" s="34"/>
      <c r="B279" s="35"/>
      <c r="C279" s="208" t="s">
        <v>416</v>
      </c>
      <c r="D279" s="208" t="s">
        <v>149</v>
      </c>
      <c r="E279" s="209" t="s">
        <v>417</v>
      </c>
      <c r="F279" s="210" t="s">
        <v>418</v>
      </c>
      <c r="G279" s="211" t="s">
        <v>275</v>
      </c>
      <c r="H279" s="212">
        <v>5</v>
      </c>
      <c r="I279" s="213"/>
      <c r="J279" s="214">
        <f>ROUND(I279*H279,2)</f>
        <v>0</v>
      </c>
      <c r="K279" s="210" t="s">
        <v>153</v>
      </c>
      <c r="L279" s="37"/>
      <c r="M279" s="215" t="s">
        <v>1</v>
      </c>
      <c r="N279" s="216" t="s">
        <v>45</v>
      </c>
      <c r="O279" s="71"/>
      <c r="P279" s="217">
        <f>O279*H279</f>
        <v>0</v>
      </c>
      <c r="Q279" s="217">
        <v>6.8769999999999998E-2</v>
      </c>
      <c r="R279" s="217">
        <f>Q279*H279</f>
        <v>0.34384999999999999</v>
      </c>
      <c r="S279" s="217">
        <v>0</v>
      </c>
      <c r="T279" s="218">
        <f>S279*H279</f>
        <v>0</v>
      </c>
      <c r="U279" s="34"/>
      <c r="V279" s="34"/>
      <c r="W279" s="34"/>
      <c r="X279" s="34"/>
      <c r="Y279" s="34"/>
      <c r="Z279" s="34"/>
      <c r="AA279" s="34"/>
      <c r="AB279" s="34"/>
      <c r="AC279" s="34"/>
      <c r="AD279" s="34"/>
      <c r="AE279" s="34"/>
      <c r="AR279" s="219" t="s">
        <v>154</v>
      </c>
      <c r="AT279" s="219" t="s">
        <v>149</v>
      </c>
      <c r="AU279" s="219" t="s">
        <v>90</v>
      </c>
      <c r="AY279" s="16" t="s">
        <v>147</v>
      </c>
      <c r="BE279" s="114">
        <f>IF(N279="základní",J279,0)</f>
        <v>0</v>
      </c>
      <c r="BF279" s="114">
        <f>IF(N279="snížená",J279,0)</f>
        <v>0</v>
      </c>
      <c r="BG279" s="114">
        <f>IF(N279="zákl. přenesená",J279,0)</f>
        <v>0</v>
      </c>
      <c r="BH279" s="114">
        <f>IF(N279="sníž. přenesená",J279,0)</f>
        <v>0</v>
      </c>
      <c r="BI279" s="114">
        <f>IF(N279="nulová",J279,0)</f>
        <v>0</v>
      </c>
      <c r="BJ279" s="16" t="s">
        <v>88</v>
      </c>
      <c r="BK279" s="114">
        <f>ROUND(I279*H279,2)</f>
        <v>0</v>
      </c>
      <c r="BL279" s="16" t="s">
        <v>154</v>
      </c>
      <c r="BM279" s="219" t="s">
        <v>419</v>
      </c>
    </row>
    <row r="280" spans="1:65" s="2" customFormat="1" ht="78">
      <c r="A280" s="34"/>
      <c r="B280" s="35"/>
      <c r="C280" s="36"/>
      <c r="D280" s="220" t="s">
        <v>156</v>
      </c>
      <c r="E280" s="36"/>
      <c r="F280" s="221" t="s">
        <v>411</v>
      </c>
      <c r="G280" s="36"/>
      <c r="H280" s="36"/>
      <c r="I280" s="178"/>
      <c r="J280" s="36"/>
      <c r="K280" s="36"/>
      <c r="L280" s="37"/>
      <c r="M280" s="222"/>
      <c r="N280" s="223"/>
      <c r="O280" s="71"/>
      <c r="P280" s="71"/>
      <c r="Q280" s="71"/>
      <c r="R280" s="71"/>
      <c r="S280" s="71"/>
      <c r="T280" s="72"/>
      <c r="U280" s="34"/>
      <c r="V280" s="34"/>
      <c r="W280" s="34"/>
      <c r="X280" s="34"/>
      <c r="Y280" s="34"/>
      <c r="Z280" s="34"/>
      <c r="AA280" s="34"/>
      <c r="AB280" s="34"/>
      <c r="AC280" s="34"/>
      <c r="AD280" s="34"/>
      <c r="AE280" s="34"/>
      <c r="AT280" s="16" t="s">
        <v>156</v>
      </c>
      <c r="AU280" s="16" t="s">
        <v>90</v>
      </c>
    </row>
    <row r="281" spans="1:65" s="2" customFormat="1" ht="33" customHeight="1">
      <c r="A281" s="34"/>
      <c r="B281" s="35"/>
      <c r="C281" s="208" t="s">
        <v>420</v>
      </c>
      <c r="D281" s="208" t="s">
        <v>149</v>
      </c>
      <c r="E281" s="209" t="s">
        <v>421</v>
      </c>
      <c r="F281" s="210" t="s">
        <v>422</v>
      </c>
      <c r="G281" s="211" t="s">
        <v>275</v>
      </c>
      <c r="H281" s="212">
        <v>9</v>
      </c>
      <c r="I281" s="213"/>
      <c r="J281" s="214">
        <f>ROUND(I281*H281,2)</f>
        <v>0</v>
      </c>
      <c r="K281" s="210" t="s">
        <v>153</v>
      </c>
      <c r="L281" s="37"/>
      <c r="M281" s="215" t="s">
        <v>1</v>
      </c>
      <c r="N281" s="216" t="s">
        <v>45</v>
      </c>
      <c r="O281" s="71"/>
      <c r="P281" s="217">
        <f>O281*H281</f>
        <v>0</v>
      </c>
      <c r="Q281" s="217">
        <v>1.136E-2</v>
      </c>
      <c r="R281" s="217">
        <f>Q281*H281</f>
        <v>0.10224</v>
      </c>
      <c r="S281" s="217">
        <v>0</v>
      </c>
      <c r="T281" s="218">
        <f>S281*H281</f>
        <v>0</v>
      </c>
      <c r="U281" s="34"/>
      <c r="V281" s="34"/>
      <c r="W281" s="34"/>
      <c r="X281" s="34"/>
      <c r="Y281" s="34"/>
      <c r="Z281" s="34"/>
      <c r="AA281" s="34"/>
      <c r="AB281" s="34"/>
      <c r="AC281" s="34"/>
      <c r="AD281" s="34"/>
      <c r="AE281" s="34"/>
      <c r="AR281" s="219" t="s">
        <v>154</v>
      </c>
      <c r="AT281" s="219" t="s">
        <v>149</v>
      </c>
      <c r="AU281" s="219" t="s">
        <v>90</v>
      </c>
      <c r="AY281" s="16" t="s">
        <v>147</v>
      </c>
      <c r="BE281" s="114">
        <f>IF(N281="základní",J281,0)</f>
        <v>0</v>
      </c>
      <c r="BF281" s="114">
        <f>IF(N281="snížená",J281,0)</f>
        <v>0</v>
      </c>
      <c r="BG281" s="114">
        <f>IF(N281="zákl. přenesená",J281,0)</f>
        <v>0</v>
      </c>
      <c r="BH281" s="114">
        <f>IF(N281="sníž. přenesená",J281,0)</f>
        <v>0</v>
      </c>
      <c r="BI281" s="114">
        <f>IF(N281="nulová",J281,0)</f>
        <v>0</v>
      </c>
      <c r="BJ281" s="16" t="s">
        <v>88</v>
      </c>
      <c r="BK281" s="114">
        <f>ROUND(I281*H281,2)</f>
        <v>0</v>
      </c>
      <c r="BL281" s="16" t="s">
        <v>154</v>
      </c>
      <c r="BM281" s="219" t="s">
        <v>423</v>
      </c>
    </row>
    <row r="282" spans="1:65" s="2" customFormat="1" ht="78">
      <c r="A282" s="34"/>
      <c r="B282" s="35"/>
      <c r="C282" s="36"/>
      <c r="D282" s="220" t="s">
        <v>156</v>
      </c>
      <c r="E282" s="36"/>
      <c r="F282" s="221" t="s">
        <v>411</v>
      </c>
      <c r="G282" s="36"/>
      <c r="H282" s="36"/>
      <c r="I282" s="178"/>
      <c r="J282" s="36"/>
      <c r="K282" s="36"/>
      <c r="L282" s="37"/>
      <c r="M282" s="222"/>
      <c r="N282" s="223"/>
      <c r="O282" s="71"/>
      <c r="P282" s="71"/>
      <c r="Q282" s="71"/>
      <c r="R282" s="71"/>
      <c r="S282" s="71"/>
      <c r="T282" s="72"/>
      <c r="U282" s="34"/>
      <c r="V282" s="34"/>
      <c r="W282" s="34"/>
      <c r="X282" s="34"/>
      <c r="Y282" s="34"/>
      <c r="Z282" s="34"/>
      <c r="AA282" s="34"/>
      <c r="AB282" s="34"/>
      <c r="AC282" s="34"/>
      <c r="AD282" s="34"/>
      <c r="AE282" s="34"/>
      <c r="AT282" s="16" t="s">
        <v>156</v>
      </c>
      <c r="AU282" s="16" t="s">
        <v>90</v>
      </c>
    </row>
    <row r="283" spans="1:65" s="2" customFormat="1" ht="24">
      <c r="A283" s="34"/>
      <c r="B283" s="35"/>
      <c r="C283" s="208" t="s">
        <v>424</v>
      </c>
      <c r="D283" s="208" t="s">
        <v>149</v>
      </c>
      <c r="E283" s="209" t="s">
        <v>425</v>
      </c>
      <c r="F283" s="210" t="s">
        <v>426</v>
      </c>
      <c r="G283" s="211" t="s">
        <v>275</v>
      </c>
      <c r="H283" s="212">
        <v>9</v>
      </c>
      <c r="I283" s="213"/>
      <c r="J283" s="214">
        <f>ROUND(I283*H283,2)</f>
        <v>0</v>
      </c>
      <c r="K283" s="210" t="s">
        <v>153</v>
      </c>
      <c r="L283" s="37"/>
      <c r="M283" s="215" t="s">
        <v>1</v>
      </c>
      <c r="N283" s="216" t="s">
        <v>45</v>
      </c>
      <c r="O283" s="71"/>
      <c r="P283" s="217">
        <f>O283*H283</f>
        <v>0</v>
      </c>
      <c r="Q283" s="217">
        <v>2.1440000000000001E-2</v>
      </c>
      <c r="R283" s="217">
        <f>Q283*H283</f>
        <v>0.19296000000000002</v>
      </c>
      <c r="S283" s="217">
        <v>0</v>
      </c>
      <c r="T283" s="218">
        <f>S283*H283</f>
        <v>0</v>
      </c>
      <c r="U283" s="34"/>
      <c r="V283" s="34"/>
      <c r="W283" s="34"/>
      <c r="X283" s="34"/>
      <c r="Y283" s="34"/>
      <c r="Z283" s="34"/>
      <c r="AA283" s="34"/>
      <c r="AB283" s="34"/>
      <c r="AC283" s="34"/>
      <c r="AD283" s="34"/>
      <c r="AE283" s="34"/>
      <c r="AR283" s="219" t="s">
        <v>154</v>
      </c>
      <c r="AT283" s="219" t="s">
        <v>149</v>
      </c>
      <c r="AU283" s="219" t="s">
        <v>90</v>
      </c>
      <c r="AY283" s="16" t="s">
        <v>147</v>
      </c>
      <c r="BE283" s="114">
        <f>IF(N283="základní",J283,0)</f>
        <v>0</v>
      </c>
      <c r="BF283" s="114">
        <f>IF(N283="snížená",J283,0)</f>
        <v>0</v>
      </c>
      <c r="BG283" s="114">
        <f>IF(N283="zákl. přenesená",J283,0)</f>
        <v>0</v>
      </c>
      <c r="BH283" s="114">
        <f>IF(N283="sníž. přenesená",J283,0)</f>
        <v>0</v>
      </c>
      <c r="BI283" s="114">
        <f>IF(N283="nulová",J283,0)</f>
        <v>0</v>
      </c>
      <c r="BJ283" s="16" t="s">
        <v>88</v>
      </c>
      <c r="BK283" s="114">
        <f>ROUND(I283*H283,2)</f>
        <v>0</v>
      </c>
      <c r="BL283" s="16" t="s">
        <v>154</v>
      </c>
      <c r="BM283" s="219" t="s">
        <v>427</v>
      </c>
    </row>
    <row r="284" spans="1:65" s="2" customFormat="1" ht="78">
      <c r="A284" s="34"/>
      <c r="B284" s="35"/>
      <c r="C284" s="36"/>
      <c r="D284" s="220" t="s">
        <v>156</v>
      </c>
      <c r="E284" s="36"/>
      <c r="F284" s="221" t="s">
        <v>411</v>
      </c>
      <c r="G284" s="36"/>
      <c r="H284" s="36"/>
      <c r="I284" s="178"/>
      <c r="J284" s="36"/>
      <c r="K284" s="36"/>
      <c r="L284" s="37"/>
      <c r="M284" s="222"/>
      <c r="N284" s="223"/>
      <c r="O284" s="71"/>
      <c r="P284" s="71"/>
      <c r="Q284" s="71"/>
      <c r="R284" s="71"/>
      <c r="S284" s="71"/>
      <c r="T284" s="72"/>
      <c r="U284" s="34"/>
      <c r="V284" s="34"/>
      <c r="W284" s="34"/>
      <c r="X284" s="34"/>
      <c r="Y284" s="34"/>
      <c r="Z284" s="34"/>
      <c r="AA284" s="34"/>
      <c r="AB284" s="34"/>
      <c r="AC284" s="34"/>
      <c r="AD284" s="34"/>
      <c r="AE284" s="34"/>
      <c r="AT284" s="16" t="s">
        <v>156</v>
      </c>
      <c r="AU284" s="16" t="s">
        <v>90</v>
      </c>
    </row>
    <row r="285" spans="1:65" s="2" customFormat="1" ht="24">
      <c r="A285" s="34"/>
      <c r="B285" s="35"/>
      <c r="C285" s="208" t="s">
        <v>428</v>
      </c>
      <c r="D285" s="208" t="s">
        <v>149</v>
      </c>
      <c r="E285" s="209" t="s">
        <v>429</v>
      </c>
      <c r="F285" s="210" t="s">
        <v>430</v>
      </c>
      <c r="G285" s="211" t="s">
        <v>275</v>
      </c>
      <c r="H285" s="212">
        <v>1</v>
      </c>
      <c r="I285" s="213"/>
      <c r="J285" s="214">
        <f>ROUND(I285*H285,2)</f>
        <v>0</v>
      </c>
      <c r="K285" s="210" t="s">
        <v>153</v>
      </c>
      <c r="L285" s="37"/>
      <c r="M285" s="215" t="s">
        <v>1</v>
      </c>
      <c r="N285" s="216" t="s">
        <v>45</v>
      </c>
      <c r="O285" s="71"/>
      <c r="P285" s="217">
        <f>O285*H285</f>
        <v>0</v>
      </c>
      <c r="Q285" s="217">
        <v>7.4889999999999998E-2</v>
      </c>
      <c r="R285" s="217">
        <f>Q285*H285</f>
        <v>7.4889999999999998E-2</v>
      </c>
      <c r="S285" s="217">
        <v>0</v>
      </c>
      <c r="T285" s="218">
        <f>S285*H285</f>
        <v>0</v>
      </c>
      <c r="U285" s="34"/>
      <c r="V285" s="34"/>
      <c r="W285" s="34"/>
      <c r="X285" s="34"/>
      <c r="Y285" s="34"/>
      <c r="Z285" s="34"/>
      <c r="AA285" s="34"/>
      <c r="AB285" s="34"/>
      <c r="AC285" s="34"/>
      <c r="AD285" s="34"/>
      <c r="AE285" s="34"/>
      <c r="AR285" s="219" t="s">
        <v>154</v>
      </c>
      <c r="AT285" s="219" t="s">
        <v>149</v>
      </c>
      <c r="AU285" s="219" t="s">
        <v>90</v>
      </c>
      <c r="AY285" s="16" t="s">
        <v>147</v>
      </c>
      <c r="BE285" s="114">
        <f>IF(N285="základní",J285,0)</f>
        <v>0</v>
      </c>
      <c r="BF285" s="114">
        <f>IF(N285="snížená",J285,0)</f>
        <v>0</v>
      </c>
      <c r="BG285" s="114">
        <f>IF(N285="zákl. přenesená",J285,0)</f>
        <v>0</v>
      </c>
      <c r="BH285" s="114">
        <f>IF(N285="sníž. přenesená",J285,0)</f>
        <v>0</v>
      </c>
      <c r="BI285" s="114">
        <f>IF(N285="nulová",J285,0)</f>
        <v>0</v>
      </c>
      <c r="BJ285" s="16" t="s">
        <v>88</v>
      </c>
      <c r="BK285" s="114">
        <f>ROUND(I285*H285,2)</f>
        <v>0</v>
      </c>
      <c r="BL285" s="16" t="s">
        <v>154</v>
      </c>
      <c r="BM285" s="219" t="s">
        <v>431</v>
      </c>
    </row>
    <row r="286" spans="1:65" s="2" customFormat="1" ht="97.5">
      <c r="A286" s="34"/>
      <c r="B286" s="35"/>
      <c r="C286" s="36"/>
      <c r="D286" s="220" t="s">
        <v>156</v>
      </c>
      <c r="E286" s="36"/>
      <c r="F286" s="221" t="s">
        <v>432</v>
      </c>
      <c r="G286" s="36"/>
      <c r="H286" s="36"/>
      <c r="I286" s="178"/>
      <c r="J286" s="36"/>
      <c r="K286" s="36"/>
      <c r="L286" s="37"/>
      <c r="M286" s="222"/>
      <c r="N286" s="223"/>
      <c r="O286" s="71"/>
      <c r="P286" s="71"/>
      <c r="Q286" s="71"/>
      <c r="R286" s="71"/>
      <c r="S286" s="71"/>
      <c r="T286" s="72"/>
      <c r="U286" s="34"/>
      <c r="V286" s="34"/>
      <c r="W286" s="34"/>
      <c r="X286" s="34"/>
      <c r="Y286" s="34"/>
      <c r="Z286" s="34"/>
      <c r="AA286" s="34"/>
      <c r="AB286" s="34"/>
      <c r="AC286" s="34"/>
      <c r="AD286" s="34"/>
      <c r="AE286" s="34"/>
      <c r="AT286" s="16" t="s">
        <v>156</v>
      </c>
      <c r="AU286" s="16" t="s">
        <v>90</v>
      </c>
    </row>
    <row r="287" spans="1:65" s="2" customFormat="1" ht="16.5" customHeight="1">
      <c r="A287" s="34"/>
      <c r="B287" s="35"/>
      <c r="C287" s="246" t="s">
        <v>433</v>
      </c>
      <c r="D287" s="246" t="s">
        <v>219</v>
      </c>
      <c r="E287" s="247" t="s">
        <v>434</v>
      </c>
      <c r="F287" s="248" t="s">
        <v>435</v>
      </c>
      <c r="G287" s="249" t="s">
        <v>275</v>
      </c>
      <c r="H287" s="250">
        <v>1</v>
      </c>
      <c r="I287" s="251"/>
      <c r="J287" s="252">
        <f>ROUND(I287*H287,2)</f>
        <v>0</v>
      </c>
      <c r="K287" s="248" t="s">
        <v>153</v>
      </c>
      <c r="L287" s="253"/>
      <c r="M287" s="254" t="s">
        <v>1</v>
      </c>
      <c r="N287" s="255" t="s">
        <v>45</v>
      </c>
      <c r="O287" s="71"/>
      <c r="P287" s="217">
        <f>O287*H287</f>
        <v>0</v>
      </c>
      <c r="Q287" s="217">
        <v>1.2239999999999999E-2</v>
      </c>
      <c r="R287" s="217">
        <f>Q287*H287</f>
        <v>1.2239999999999999E-2</v>
      </c>
      <c r="S287" s="217">
        <v>0</v>
      </c>
      <c r="T287" s="218">
        <f>S287*H287</f>
        <v>0</v>
      </c>
      <c r="U287" s="34"/>
      <c r="V287" s="34"/>
      <c r="W287" s="34"/>
      <c r="X287" s="34"/>
      <c r="Y287" s="34"/>
      <c r="Z287" s="34"/>
      <c r="AA287" s="34"/>
      <c r="AB287" s="34"/>
      <c r="AC287" s="34"/>
      <c r="AD287" s="34"/>
      <c r="AE287" s="34"/>
      <c r="AR287" s="219" t="s">
        <v>206</v>
      </c>
      <c r="AT287" s="219" t="s">
        <v>219</v>
      </c>
      <c r="AU287" s="219" t="s">
        <v>90</v>
      </c>
      <c r="AY287" s="16" t="s">
        <v>147</v>
      </c>
      <c r="BE287" s="114">
        <f>IF(N287="základní",J287,0)</f>
        <v>0</v>
      </c>
      <c r="BF287" s="114">
        <f>IF(N287="snížená",J287,0)</f>
        <v>0</v>
      </c>
      <c r="BG287" s="114">
        <f>IF(N287="zákl. přenesená",J287,0)</f>
        <v>0</v>
      </c>
      <c r="BH287" s="114">
        <f>IF(N287="sníž. přenesená",J287,0)</f>
        <v>0</v>
      </c>
      <c r="BI287" s="114">
        <f>IF(N287="nulová",J287,0)</f>
        <v>0</v>
      </c>
      <c r="BJ287" s="16" t="s">
        <v>88</v>
      </c>
      <c r="BK287" s="114">
        <f>ROUND(I287*H287,2)</f>
        <v>0</v>
      </c>
      <c r="BL287" s="16" t="s">
        <v>154</v>
      </c>
      <c r="BM287" s="219" t="s">
        <v>436</v>
      </c>
    </row>
    <row r="288" spans="1:65" s="2" customFormat="1" ht="24">
      <c r="A288" s="34"/>
      <c r="B288" s="35"/>
      <c r="C288" s="208" t="s">
        <v>437</v>
      </c>
      <c r="D288" s="208" t="s">
        <v>149</v>
      </c>
      <c r="E288" s="209" t="s">
        <v>438</v>
      </c>
      <c r="F288" s="210" t="s">
        <v>439</v>
      </c>
      <c r="G288" s="211" t="s">
        <v>186</v>
      </c>
      <c r="H288" s="212">
        <v>43.5</v>
      </c>
      <c r="I288" s="213"/>
      <c r="J288" s="214">
        <f>ROUND(I288*H288,2)</f>
        <v>0</v>
      </c>
      <c r="K288" s="210" t="s">
        <v>153</v>
      </c>
      <c r="L288" s="37"/>
      <c r="M288" s="215" t="s">
        <v>1</v>
      </c>
      <c r="N288" s="216" t="s">
        <v>45</v>
      </c>
      <c r="O288" s="71"/>
      <c r="P288" s="217">
        <f>O288*H288</f>
        <v>0</v>
      </c>
      <c r="Q288" s="217">
        <v>0.29221000000000003</v>
      </c>
      <c r="R288" s="217">
        <f>Q288*H288</f>
        <v>12.711135000000001</v>
      </c>
      <c r="S288" s="217">
        <v>0</v>
      </c>
      <c r="T288" s="218">
        <f>S288*H288</f>
        <v>0</v>
      </c>
      <c r="U288" s="34"/>
      <c r="V288" s="34"/>
      <c r="W288" s="34"/>
      <c r="X288" s="34"/>
      <c r="Y288" s="34"/>
      <c r="Z288" s="34"/>
      <c r="AA288" s="34"/>
      <c r="AB288" s="34"/>
      <c r="AC288" s="34"/>
      <c r="AD288" s="34"/>
      <c r="AE288" s="34"/>
      <c r="AR288" s="219" t="s">
        <v>154</v>
      </c>
      <c r="AT288" s="219" t="s">
        <v>149</v>
      </c>
      <c r="AU288" s="219" t="s">
        <v>90</v>
      </c>
      <c r="AY288" s="16" t="s">
        <v>147</v>
      </c>
      <c r="BE288" s="114">
        <f>IF(N288="základní",J288,0)</f>
        <v>0</v>
      </c>
      <c r="BF288" s="114">
        <f>IF(N288="snížená",J288,0)</f>
        <v>0</v>
      </c>
      <c r="BG288" s="114">
        <f>IF(N288="zákl. přenesená",J288,0)</f>
        <v>0</v>
      </c>
      <c r="BH288" s="114">
        <f>IF(N288="sníž. přenesená",J288,0)</f>
        <v>0</v>
      </c>
      <c r="BI288" s="114">
        <f>IF(N288="nulová",J288,0)</f>
        <v>0</v>
      </c>
      <c r="BJ288" s="16" t="s">
        <v>88</v>
      </c>
      <c r="BK288" s="114">
        <f>ROUND(I288*H288,2)</f>
        <v>0</v>
      </c>
      <c r="BL288" s="16" t="s">
        <v>154</v>
      </c>
      <c r="BM288" s="219" t="s">
        <v>440</v>
      </c>
    </row>
    <row r="289" spans="1:65" s="2" customFormat="1" ht="48.75">
      <c r="A289" s="34"/>
      <c r="B289" s="35"/>
      <c r="C289" s="36"/>
      <c r="D289" s="220" t="s">
        <v>156</v>
      </c>
      <c r="E289" s="36"/>
      <c r="F289" s="221" t="s">
        <v>441</v>
      </c>
      <c r="G289" s="36"/>
      <c r="H289" s="36"/>
      <c r="I289" s="178"/>
      <c r="J289" s="36"/>
      <c r="K289" s="36"/>
      <c r="L289" s="37"/>
      <c r="M289" s="222"/>
      <c r="N289" s="223"/>
      <c r="O289" s="71"/>
      <c r="P289" s="71"/>
      <c r="Q289" s="71"/>
      <c r="R289" s="71"/>
      <c r="S289" s="71"/>
      <c r="T289" s="72"/>
      <c r="U289" s="34"/>
      <c r="V289" s="34"/>
      <c r="W289" s="34"/>
      <c r="X289" s="34"/>
      <c r="Y289" s="34"/>
      <c r="Z289" s="34"/>
      <c r="AA289" s="34"/>
      <c r="AB289" s="34"/>
      <c r="AC289" s="34"/>
      <c r="AD289" s="34"/>
      <c r="AE289" s="34"/>
      <c r="AT289" s="16" t="s">
        <v>156</v>
      </c>
      <c r="AU289" s="16" t="s">
        <v>90</v>
      </c>
    </row>
    <row r="290" spans="1:65" s="2" customFormat="1" ht="16.5" customHeight="1">
      <c r="A290" s="34"/>
      <c r="B290" s="35"/>
      <c r="C290" s="246" t="s">
        <v>442</v>
      </c>
      <c r="D290" s="246" t="s">
        <v>219</v>
      </c>
      <c r="E290" s="247" t="s">
        <v>443</v>
      </c>
      <c r="F290" s="248" t="s">
        <v>444</v>
      </c>
      <c r="G290" s="249" t="s">
        <v>186</v>
      </c>
      <c r="H290" s="250">
        <v>43.5</v>
      </c>
      <c r="I290" s="251"/>
      <c r="J290" s="252">
        <f>ROUND(I290*H290,2)</f>
        <v>0</v>
      </c>
      <c r="K290" s="248" t="s">
        <v>1</v>
      </c>
      <c r="L290" s="253"/>
      <c r="M290" s="254" t="s">
        <v>1</v>
      </c>
      <c r="N290" s="255" t="s">
        <v>45</v>
      </c>
      <c r="O290" s="71"/>
      <c r="P290" s="217">
        <f>O290*H290</f>
        <v>0</v>
      </c>
      <c r="Q290" s="217">
        <v>8.3000000000000001E-3</v>
      </c>
      <c r="R290" s="217">
        <f>Q290*H290</f>
        <v>0.36104999999999998</v>
      </c>
      <c r="S290" s="217">
        <v>0</v>
      </c>
      <c r="T290" s="218">
        <f>S290*H290</f>
        <v>0</v>
      </c>
      <c r="U290" s="34"/>
      <c r="V290" s="34"/>
      <c r="W290" s="34"/>
      <c r="X290" s="34"/>
      <c r="Y290" s="34"/>
      <c r="Z290" s="34"/>
      <c r="AA290" s="34"/>
      <c r="AB290" s="34"/>
      <c r="AC290" s="34"/>
      <c r="AD290" s="34"/>
      <c r="AE290" s="34"/>
      <c r="AR290" s="219" t="s">
        <v>206</v>
      </c>
      <c r="AT290" s="219" t="s">
        <v>219</v>
      </c>
      <c r="AU290" s="219" t="s">
        <v>90</v>
      </c>
      <c r="AY290" s="16" t="s">
        <v>147</v>
      </c>
      <c r="BE290" s="114">
        <f>IF(N290="základní",J290,0)</f>
        <v>0</v>
      </c>
      <c r="BF290" s="114">
        <f>IF(N290="snížená",J290,0)</f>
        <v>0</v>
      </c>
      <c r="BG290" s="114">
        <f>IF(N290="zákl. přenesená",J290,0)</f>
        <v>0</v>
      </c>
      <c r="BH290" s="114">
        <f>IF(N290="sníž. přenesená",J290,0)</f>
        <v>0</v>
      </c>
      <c r="BI290" s="114">
        <f>IF(N290="nulová",J290,0)</f>
        <v>0</v>
      </c>
      <c r="BJ290" s="16" t="s">
        <v>88</v>
      </c>
      <c r="BK290" s="114">
        <f>ROUND(I290*H290,2)</f>
        <v>0</v>
      </c>
      <c r="BL290" s="16" t="s">
        <v>154</v>
      </c>
      <c r="BM290" s="219" t="s">
        <v>445</v>
      </c>
    </row>
    <row r="291" spans="1:65" s="2" customFormat="1" ht="24">
      <c r="A291" s="34"/>
      <c r="B291" s="35"/>
      <c r="C291" s="208" t="s">
        <v>446</v>
      </c>
      <c r="D291" s="208" t="s">
        <v>149</v>
      </c>
      <c r="E291" s="209" t="s">
        <v>447</v>
      </c>
      <c r="F291" s="210" t="s">
        <v>448</v>
      </c>
      <c r="G291" s="211" t="s">
        <v>186</v>
      </c>
      <c r="H291" s="212">
        <v>85</v>
      </c>
      <c r="I291" s="213"/>
      <c r="J291" s="214">
        <f>ROUND(I291*H291,2)</f>
        <v>0</v>
      </c>
      <c r="K291" s="210" t="s">
        <v>153</v>
      </c>
      <c r="L291" s="37"/>
      <c r="M291" s="215" t="s">
        <v>1</v>
      </c>
      <c r="N291" s="216" t="s">
        <v>45</v>
      </c>
      <c r="O291" s="71"/>
      <c r="P291" s="217">
        <f>O291*H291</f>
        <v>0</v>
      </c>
      <c r="Q291" s="217">
        <v>1.235E-2</v>
      </c>
      <c r="R291" s="217">
        <f>Q291*H291</f>
        <v>1.04975</v>
      </c>
      <c r="S291" s="217">
        <v>0</v>
      </c>
      <c r="T291" s="218">
        <f>S291*H291</f>
        <v>0</v>
      </c>
      <c r="U291" s="34"/>
      <c r="V291" s="34"/>
      <c r="W291" s="34"/>
      <c r="X291" s="34"/>
      <c r="Y291" s="34"/>
      <c r="Z291" s="34"/>
      <c r="AA291" s="34"/>
      <c r="AB291" s="34"/>
      <c r="AC291" s="34"/>
      <c r="AD291" s="34"/>
      <c r="AE291" s="34"/>
      <c r="AR291" s="219" t="s">
        <v>154</v>
      </c>
      <c r="AT291" s="219" t="s">
        <v>149</v>
      </c>
      <c r="AU291" s="219" t="s">
        <v>90</v>
      </c>
      <c r="AY291" s="16" t="s">
        <v>147</v>
      </c>
      <c r="BE291" s="114">
        <f>IF(N291="základní",J291,0)</f>
        <v>0</v>
      </c>
      <c r="BF291" s="114">
        <f>IF(N291="snížená",J291,0)</f>
        <v>0</v>
      </c>
      <c r="BG291" s="114">
        <f>IF(N291="zákl. přenesená",J291,0)</f>
        <v>0</v>
      </c>
      <c r="BH291" s="114">
        <f>IF(N291="sníž. přenesená",J291,0)</f>
        <v>0</v>
      </c>
      <c r="BI291" s="114">
        <f>IF(N291="nulová",J291,0)</f>
        <v>0</v>
      </c>
      <c r="BJ291" s="16" t="s">
        <v>88</v>
      </c>
      <c r="BK291" s="114">
        <f>ROUND(I291*H291,2)</f>
        <v>0</v>
      </c>
      <c r="BL291" s="16" t="s">
        <v>154</v>
      </c>
      <c r="BM291" s="219" t="s">
        <v>449</v>
      </c>
    </row>
    <row r="292" spans="1:65" s="2" customFormat="1" ht="107.25">
      <c r="A292" s="34"/>
      <c r="B292" s="35"/>
      <c r="C292" s="36"/>
      <c r="D292" s="220" t="s">
        <v>156</v>
      </c>
      <c r="E292" s="36"/>
      <c r="F292" s="221" t="s">
        <v>450</v>
      </c>
      <c r="G292" s="36"/>
      <c r="H292" s="36"/>
      <c r="I292" s="178"/>
      <c r="J292" s="36"/>
      <c r="K292" s="36"/>
      <c r="L292" s="37"/>
      <c r="M292" s="222"/>
      <c r="N292" s="223"/>
      <c r="O292" s="71"/>
      <c r="P292" s="71"/>
      <c r="Q292" s="71"/>
      <c r="R292" s="71"/>
      <c r="S292" s="71"/>
      <c r="T292" s="72"/>
      <c r="U292" s="34"/>
      <c r="V292" s="34"/>
      <c r="W292" s="34"/>
      <c r="X292" s="34"/>
      <c r="Y292" s="34"/>
      <c r="Z292" s="34"/>
      <c r="AA292" s="34"/>
      <c r="AB292" s="34"/>
      <c r="AC292" s="34"/>
      <c r="AD292" s="34"/>
      <c r="AE292" s="34"/>
      <c r="AT292" s="16" t="s">
        <v>156</v>
      </c>
      <c r="AU292" s="16" t="s">
        <v>90</v>
      </c>
    </row>
    <row r="293" spans="1:65" s="12" customFormat="1" ht="22.9" customHeight="1">
      <c r="B293" s="192"/>
      <c r="C293" s="193"/>
      <c r="D293" s="194" t="s">
        <v>79</v>
      </c>
      <c r="E293" s="206" t="s">
        <v>212</v>
      </c>
      <c r="F293" s="206" t="s">
        <v>451</v>
      </c>
      <c r="G293" s="193"/>
      <c r="H293" s="193"/>
      <c r="I293" s="196"/>
      <c r="J293" s="207">
        <f>BK293</f>
        <v>0</v>
      </c>
      <c r="K293" s="193"/>
      <c r="L293" s="198"/>
      <c r="M293" s="199"/>
      <c r="N293" s="200"/>
      <c r="O293" s="200"/>
      <c r="P293" s="201">
        <f>SUM(P294:P338)</f>
        <v>0</v>
      </c>
      <c r="Q293" s="200"/>
      <c r="R293" s="201">
        <f>SUM(R294:R338)</f>
        <v>142.25358139999997</v>
      </c>
      <c r="S293" s="200"/>
      <c r="T293" s="202">
        <f>SUM(T294:T338)</f>
        <v>0</v>
      </c>
      <c r="AR293" s="203" t="s">
        <v>88</v>
      </c>
      <c r="AT293" s="204" t="s">
        <v>79</v>
      </c>
      <c r="AU293" s="204" t="s">
        <v>88</v>
      </c>
      <c r="AY293" s="203" t="s">
        <v>147</v>
      </c>
      <c r="BK293" s="205">
        <f>SUM(BK294:BK338)</f>
        <v>0</v>
      </c>
    </row>
    <row r="294" spans="1:65" s="2" customFormat="1" ht="24">
      <c r="A294" s="34"/>
      <c r="B294" s="35"/>
      <c r="C294" s="208" t="s">
        <v>452</v>
      </c>
      <c r="D294" s="208" t="s">
        <v>149</v>
      </c>
      <c r="E294" s="209" t="s">
        <v>453</v>
      </c>
      <c r="F294" s="210" t="s">
        <v>454</v>
      </c>
      <c r="G294" s="211" t="s">
        <v>275</v>
      </c>
      <c r="H294" s="212">
        <v>2</v>
      </c>
      <c r="I294" s="213"/>
      <c r="J294" s="214">
        <f>ROUND(I294*H294,2)</f>
        <v>0</v>
      </c>
      <c r="K294" s="210" t="s">
        <v>153</v>
      </c>
      <c r="L294" s="37"/>
      <c r="M294" s="215" t="s">
        <v>1</v>
      </c>
      <c r="N294" s="216" t="s">
        <v>45</v>
      </c>
      <c r="O294" s="71"/>
      <c r="P294" s="217">
        <f>O294*H294</f>
        <v>0</v>
      </c>
      <c r="Q294" s="217">
        <v>6.9999999999999999E-4</v>
      </c>
      <c r="R294" s="217">
        <f>Q294*H294</f>
        <v>1.4E-3</v>
      </c>
      <c r="S294" s="217">
        <v>0</v>
      </c>
      <c r="T294" s="218">
        <f>S294*H294</f>
        <v>0</v>
      </c>
      <c r="U294" s="34"/>
      <c r="V294" s="34"/>
      <c r="W294" s="34"/>
      <c r="X294" s="34"/>
      <c r="Y294" s="34"/>
      <c r="Z294" s="34"/>
      <c r="AA294" s="34"/>
      <c r="AB294" s="34"/>
      <c r="AC294" s="34"/>
      <c r="AD294" s="34"/>
      <c r="AE294" s="34"/>
      <c r="AR294" s="219" t="s">
        <v>154</v>
      </c>
      <c r="AT294" s="219" t="s">
        <v>149</v>
      </c>
      <c r="AU294" s="219" t="s">
        <v>90</v>
      </c>
      <c r="AY294" s="16" t="s">
        <v>147</v>
      </c>
      <c r="BE294" s="114">
        <f>IF(N294="základní",J294,0)</f>
        <v>0</v>
      </c>
      <c r="BF294" s="114">
        <f>IF(N294="snížená",J294,0)</f>
        <v>0</v>
      </c>
      <c r="BG294" s="114">
        <f>IF(N294="zákl. přenesená",J294,0)</f>
        <v>0</v>
      </c>
      <c r="BH294" s="114">
        <f>IF(N294="sníž. přenesená",J294,0)</f>
        <v>0</v>
      </c>
      <c r="BI294" s="114">
        <f>IF(N294="nulová",J294,0)</f>
        <v>0</v>
      </c>
      <c r="BJ294" s="16" t="s">
        <v>88</v>
      </c>
      <c r="BK294" s="114">
        <f>ROUND(I294*H294,2)</f>
        <v>0</v>
      </c>
      <c r="BL294" s="16" t="s">
        <v>154</v>
      </c>
      <c r="BM294" s="219" t="s">
        <v>455</v>
      </c>
    </row>
    <row r="295" spans="1:65" s="2" customFormat="1" ht="146.25">
      <c r="A295" s="34"/>
      <c r="B295" s="35"/>
      <c r="C295" s="36"/>
      <c r="D295" s="220" t="s">
        <v>156</v>
      </c>
      <c r="E295" s="36"/>
      <c r="F295" s="221" t="s">
        <v>456</v>
      </c>
      <c r="G295" s="36"/>
      <c r="H295" s="36"/>
      <c r="I295" s="178"/>
      <c r="J295" s="36"/>
      <c r="K295" s="36"/>
      <c r="L295" s="37"/>
      <c r="M295" s="222"/>
      <c r="N295" s="223"/>
      <c r="O295" s="71"/>
      <c r="P295" s="71"/>
      <c r="Q295" s="71"/>
      <c r="R295" s="71"/>
      <c r="S295" s="71"/>
      <c r="T295" s="72"/>
      <c r="U295" s="34"/>
      <c r="V295" s="34"/>
      <c r="W295" s="34"/>
      <c r="X295" s="34"/>
      <c r="Y295" s="34"/>
      <c r="Z295" s="34"/>
      <c r="AA295" s="34"/>
      <c r="AB295" s="34"/>
      <c r="AC295" s="34"/>
      <c r="AD295" s="34"/>
      <c r="AE295" s="34"/>
      <c r="AT295" s="16" t="s">
        <v>156</v>
      </c>
      <c r="AU295" s="16" t="s">
        <v>90</v>
      </c>
    </row>
    <row r="296" spans="1:65" s="2" customFormat="1" ht="24">
      <c r="A296" s="34"/>
      <c r="B296" s="35"/>
      <c r="C296" s="246" t="s">
        <v>457</v>
      </c>
      <c r="D296" s="246" t="s">
        <v>219</v>
      </c>
      <c r="E296" s="247" t="s">
        <v>458</v>
      </c>
      <c r="F296" s="248" t="s">
        <v>459</v>
      </c>
      <c r="G296" s="249" t="s">
        <v>275</v>
      </c>
      <c r="H296" s="250">
        <v>2</v>
      </c>
      <c r="I296" s="251"/>
      <c r="J296" s="252">
        <f>ROUND(I296*H296,2)</f>
        <v>0</v>
      </c>
      <c r="K296" s="248" t="s">
        <v>153</v>
      </c>
      <c r="L296" s="253"/>
      <c r="M296" s="254" t="s">
        <v>1</v>
      </c>
      <c r="N296" s="255" t="s">
        <v>45</v>
      </c>
      <c r="O296" s="71"/>
      <c r="P296" s="217">
        <f>O296*H296</f>
        <v>0</v>
      </c>
      <c r="Q296" s="217">
        <v>5.0000000000000001E-3</v>
      </c>
      <c r="R296" s="217">
        <f>Q296*H296</f>
        <v>0.01</v>
      </c>
      <c r="S296" s="217">
        <v>0</v>
      </c>
      <c r="T296" s="218">
        <f>S296*H296</f>
        <v>0</v>
      </c>
      <c r="U296" s="34"/>
      <c r="V296" s="34"/>
      <c r="W296" s="34"/>
      <c r="X296" s="34"/>
      <c r="Y296" s="34"/>
      <c r="Z296" s="34"/>
      <c r="AA296" s="34"/>
      <c r="AB296" s="34"/>
      <c r="AC296" s="34"/>
      <c r="AD296" s="34"/>
      <c r="AE296" s="34"/>
      <c r="AR296" s="219" t="s">
        <v>206</v>
      </c>
      <c r="AT296" s="219" t="s">
        <v>219</v>
      </c>
      <c r="AU296" s="219" t="s">
        <v>90</v>
      </c>
      <c r="AY296" s="16" t="s">
        <v>147</v>
      </c>
      <c r="BE296" s="114">
        <f>IF(N296="základní",J296,0)</f>
        <v>0</v>
      </c>
      <c r="BF296" s="114">
        <f>IF(N296="snížená",J296,0)</f>
        <v>0</v>
      </c>
      <c r="BG296" s="114">
        <f>IF(N296="zákl. přenesená",J296,0)</f>
        <v>0</v>
      </c>
      <c r="BH296" s="114">
        <f>IF(N296="sníž. přenesená",J296,0)</f>
        <v>0</v>
      </c>
      <c r="BI296" s="114">
        <f>IF(N296="nulová",J296,0)</f>
        <v>0</v>
      </c>
      <c r="BJ296" s="16" t="s">
        <v>88</v>
      </c>
      <c r="BK296" s="114">
        <f>ROUND(I296*H296,2)</f>
        <v>0</v>
      </c>
      <c r="BL296" s="16" t="s">
        <v>154</v>
      </c>
      <c r="BM296" s="219" t="s">
        <v>460</v>
      </c>
    </row>
    <row r="297" spans="1:65" s="2" customFormat="1" ht="24">
      <c r="A297" s="34"/>
      <c r="B297" s="35"/>
      <c r="C297" s="208" t="s">
        <v>461</v>
      </c>
      <c r="D297" s="208" t="s">
        <v>149</v>
      </c>
      <c r="E297" s="209" t="s">
        <v>462</v>
      </c>
      <c r="F297" s="210" t="s">
        <v>463</v>
      </c>
      <c r="G297" s="211" t="s">
        <v>275</v>
      </c>
      <c r="H297" s="212">
        <v>2</v>
      </c>
      <c r="I297" s="213"/>
      <c r="J297" s="214">
        <f>ROUND(I297*H297,2)</f>
        <v>0</v>
      </c>
      <c r="K297" s="210" t="s">
        <v>153</v>
      </c>
      <c r="L297" s="37"/>
      <c r="M297" s="215" t="s">
        <v>1</v>
      </c>
      <c r="N297" s="216" t="s">
        <v>45</v>
      </c>
      <c r="O297" s="71"/>
      <c r="P297" s="217">
        <f>O297*H297</f>
        <v>0</v>
      </c>
      <c r="Q297" s="217">
        <v>1.0000000000000001E-5</v>
      </c>
      <c r="R297" s="217">
        <f>Q297*H297</f>
        <v>2.0000000000000002E-5</v>
      </c>
      <c r="S297" s="217">
        <v>0</v>
      </c>
      <c r="T297" s="218">
        <f>S297*H297</f>
        <v>0</v>
      </c>
      <c r="U297" s="34"/>
      <c r="V297" s="34"/>
      <c r="W297" s="34"/>
      <c r="X297" s="34"/>
      <c r="Y297" s="34"/>
      <c r="Z297" s="34"/>
      <c r="AA297" s="34"/>
      <c r="AB297" s="34"/>
      <c r="AC297" s="34"/>
      <c r="AD297" s="34"/>
      <c r="AE297" s="34"/>
      <c r="AR297" s="219" t="s">
        <v>154</v>
      </c>
      <c r="AT297" s="219" t="s">
        <v>149</v>
      </c>
      <c r="AU297" s="219" t="s">
        <v>90</v>
      </c>
      <c r="AY297" s="16" t="s">
        <v>147</v>
      </c>
      <c r="BE297" s="114">
        <f>IF(N297="základní",J297,0)</f>
        <v>0</v>
      </c>
      <c r="BF297" s="114">
        <f>IF(N297="snížená",J297,0)</f>
        <v>0</v>
      </c>
      <c r="BG297" s="114">
        <f>IF(N297="zákl. přenesená",J297,0)</f>
        <v>0</v>
      </c>
      <c r="BH297" s="114">
        <f>IF(N297="sníž. přenesená",J297,0)</f>
        <v>0</v>
      </c>
      <c r="BI297" s="114">
        <f>IF(N297="nulová",J297,0)</f>
        <v>0</v>
      </c>
      <c r="BJ297" s="16" t="s">
        <v>88</v>
      </c>
      <c r="BK297" s="114">
        <f>ROUND(I297*H297,2)</f>
        <v>0</v>
      </c>
      <c r="BL297" s="16" t="s">
        <v>154</v>
      </c>
      <c r="BM297" s="219" t="s">
        <v>464</v>
      </c>
    </row>
    <row r="298" spans="1:65" s="2" customFormat="1" ht="146.25">
      <c r="A298" s="34"/>
      <c r="B298" s="35"/>
      <c r="C298" s="36"/>
      <c r="D298" s="220" t="s">
        <v>156</v>
      </c>
      <c r="E298" s="36"/>
      <c r="F298" s="221" t="s">
        <v>456</v>
      </c>
      <c r="G298" s="36"/>
      <c r="H298" s="36"/>
      <c r="I298" s="178"/>
      <c r="J298" s="36"/>
      <c r="K298" s="36"/>
      <c r="L298" s="37"/>
      <c r="M298" s="222"/>
      <c r="N298" s="223"/>
      <c r="O298" s="71"/>
      <c r="P298" s="71"/>
      <c r="Q298" s="71"/>
      <c r="R298" s="71"/>
      <c r="S298" s="71"/>
      <c r="T298" s="72"/>
      <c r="U298" s="34"/>
      <c r="V298" s="34"/>
      <c r="W298" s="34"/>
      <c r="X298" s="34"/>
      <c r="Y298" s="34"/>
      <c r="Z298" s="34"/>
      <c r="AA298" s="34"/>
      <c r="AB298" s="34"/>
      <c r="AC298" s="34"/>
      <c r="AD298" s="34"/>
      <c r="AE298" s="34"/>
      <c r="AT298" s="16" t="s">
        <v>156</v>
      </c>
      <c r="AU298" s="16" t="s">
        <v>90</v>
      </c>
    </row>
    <row r="299" spans="1:65" s="2" customFormat="1" ht="24">
      <c r="A299" s="34"/>
      <c r="B299" s="35"/>
      <c r="C299" s="246" t="s">
        <v>465</v>
      </c>
      <c r="D299" s="246" t="s">
        <v>219</v>
      </c>
      <c r="E299" s="247" t="s">
        <v>466</v>
      </c>
      <c r="F299" s="248" t="s">
        <v>467</v>
      </c>
      <c r="G299" s="249" t="s">
        <v>275</v>
      </c>
      <c r="H299" s="250">
        <v>2</v>
      </c>
      <c r="I299" s="251"/>
      <c r="J299" s="252">
        <f>ROUND(I299*H299,2)</f>
        <v>0</v>
      </c>
      <c r="K299" s="248" t="s">
        <v>153</v>
      </c>
      <c r="L299" s="253"/>
      <c r="M299" s="254" t="s">
        <v>1</v>
      </c>
      <c r="N299" s="255" t="s">
        <v>45</v>
      </c>
      <c r="O299" s="71"/>
      <c r="P299" s="217">
        <f>O299*H299</f>
        <v>0</v>
      </c>
      <c r="Q299" s="217">
        <v>4.0000000000000001E-3</v>
      </c>
      <c r="R299" s="217">
        <f>Q299*H299</f>
        <v>8.0000000000000002E-3</v>
      </c>
      <c r="S299" s="217">
        <v>0</v>
      </c>
      <c r="T299" s="218">
        <f>S299*H299</f>
        <v>0</v>
      </c>
      <c r="U299" s="34"/>
      <c r="V299" s="34"/>
      <c r="W299" s="34"/>
      <c r="X299" s="34"/>
      <c r="Y299" s="34"/>
      <c r="Z299" s="34"/>
      <c r="AA299" s="34"/>
      <c r="AB299" s="34"/>
      <c r="AC299" s="34"/>
      <c r="AD299" s="34"/>
      <c r="AE299" s="34"/>
      <c r="AR299" s="219" t="s">
        <v>206</v>
      </c>
      <c r="AT299" s="219" t="s">
        <v>219</v>
      </c>
      <c r="AU299" s="219" t="s">
        <v>90</v>
      </c>
      <c r="AY299" s="16" t="s">
        <v>147</v>
      </c>
      <c r="BE299" s="114">
        <f>IF(N299="základní",J299,0)</f>
        <v>0</v>
      </c>
      <c r="BF299" s="114">
        <f>IF(N299="snížená",J299,0)</f>
        <v>0</v>
      </c>
      <c r="BG299" s="114">
        <f>IF(N299="zákl. přenesená",J299,0)</f>
        <v>0</v>
      </c>
      <c r="BH299" s="114">
        <f>IF(N299="sníž. přenesená",J299,0)</f>
        <v>0</v>
      </c>
      <c r="BI299" s="114">
        <f>IF(N299="nulová",J299,0)</f>
        <v>0</v>
      </c>
      <c r="BJ299" s="16" t="s">
        <v>88</v>
      </c>
      <c r="BK299" s="114">
        <f>ROUND(I299*H299,2)</f>
        <v>0</v>
      </c>
      <c r="BL299" s="16" t="s">
        <v>154</v>
      </c>
      <c r="BM299" s="219" t="s">
        <v>468</v>
      </c>
    </row>
    <row r="300" spans="1:65" s="2" customFormat="1" ht="24">
      <c r="A300" s="34"/>
      <c r="B300" s="35"/>
      <c r="C300" s="208" t="s">
        <v>469</v>
      </c>
      <c r="D300" s="208" t="s">
        <v>149</v>
      </c>
      <c r="E300" s="209" t="s">
        <v>470</v>
      </c>
      <c r="F300" s="210" t="s">
        <v>471</v>
      </c>
      <c r="G300" s="211" t="s">
        <v>275</v>
      </c>
      <c r="H300" s="212">
        <v>2</v>
      </c>
      <c r="I300" s="213"/>
      <c r="J300" s="214">
        <f>ROUND(I300*H300,2)</f>
        <v>0</v>
      </c>
      <c r="K300" s="210" t="s">
        <v>153</v>
      </c>
      <c r="L300" s="37"/>
      <c r="M300" s="215" t="s">
        <v>1</v>
      </c>
      <c r="N300" s="216" t="s">
        <v>45</v>
      </c>
      <c r="O300" s="71"/>
      <c r="P300" s="217">
        <f>O300*H300</f>
        <v>0</v>
      </c>
      <c r="Q300" s="217">
        <v>0.10940999999999999</v>
      </c>
      <c r="R300" s="217">
        <f>Q300*H300</f>
        <v>0.21881999999999999</v>
      </c>
      <c r="S300" s="217">
        <v>0</v>
      </c>
      <c r="T300" s="218">
        <f>S300*H300</f>
        <v>0</v>
      </c>
      <c r="U300" s="34"/>
      <c r="V300" s="34"/>
      <c r="W300" s="34"/>
      <c r="X300" s="34"/>
      <c r="Y300" s="34"/>
      <c r="Z300" s="34"/>
      <c r="AA300" s="34"/>
      <c r="AB300" s="34"/>
      <c r="AC300" s="34"/>
      <c r="AD300" s="34"/>
      <c r="AE300" s="34"/>
      <c r="AR300" s="219" t="s">
        <v>154</v>
      </c>
      <c r="AT300" s="219" t="s">
        <v>149</v>
      </c>
      <c r="AU300" s="219" t="s">
        <v>90</v>
      </c>
      <c r="AY300" s="16" t="s">
        <v>147</v>
      </c>
      <c r="BE300" s="114">
        <f>IF(N300="základní",J300,0)</f>
        <v>0</v>
      </c>
      <c r="BF300" s="114">
        <f>IF(N300="snížená",J300,0)</f>
        <v>0</v>
      </c>
      <c r="BG300" s="114">
        <f>IF(N300="zákl. přenesená",J300,0)</f>
        <v>0</v>
      </c>
      <c r="BH300" s="114">
        <f>IF(N300="sníž. přenesená",J300,0)</f>
        <v>0</v>
      </c>
      <c r="BI300" s="114">
        <f>IF(N300="nulová",J300,0)</f>
        <v>0</v>
      </c>
      <c r="BJ300" s="16" t="s">
        <v>88</v>
      </c>
      <c r="BK300" s="114">
        <f>ROUND(I300*H300,2)</f>
        <v>0</v>
      </c>
      <c r="BL300" s="16" t="s">
        <v>154</v>
      </c>
      <c r="BM300" s="219" t="s">
        <v>472</v>
      </c>
    </row>
    <row r="301" spans="1:65" s="2" customFormat="1" ht="87.75">
      <c r="A301" s="34"/>
      <c r="B301" s="35"/>
      <c r="C301" s="36"/>
      <c r="D301" s="220" t="s">
        <v>156</v>
      </c>
      <c r="E301" s="36"/>
      <c r="F301" s="221" t="s">
        <v>473</v>
      </c>
      <c r="G301" s="36"/>
      <c r="H301" s="36"/>
      <c r="I301" s="178"/>
      <c r="J301" s="36"/>
      <c r="K301" s="36"/>
      <c r="L301" s="37"/>
      <c r="M301" s="222"/>
      <c r="N301" s="223"/>
      <c r="O301" s="71"/>
      <c r="P301" s="71"/>
      <c r="Q301" s="71"/>
      <c r="R301" s="71"/>
      <c r="S301" s="71"/>
      <c r="T301" s="72"/>
      <c r="U301" s="34"/>
      <c r="V301" s="34"/>
      <c r="W301" s="34"/>
      <c r="X301" s="34"/>
      <c r="Y301" s="34"/>
      <c r="Z301" s="34"/>
      <c r="AA301" s="34"/>
      <c r="AB301" s="34"/>
      <c r="AC301" s="34"/>
      <c r="AD301" s="34"/>
      <c r="AE301" s="34"/>
      <c r="AT301" s="16" t="s">
        <v>156</v>
      </c>
      <c r="AU301" s="16" t="s">
        <v>90</v>
      </c>
    </row>
    <row r="302" spans="1:65" s="2" customFormat="1" ht="21.75" customHeight="1">
      <c r="A302" s="34"/>
      <c r="B302" s="35"/>
      <c r="C302" s="246" t="s">
        <v>474</v>
      </c>
      <c r="D302" s="246" t="s">
        <v>219</v>
      </c>
      <c r="E302" s="247" t="s">
        <v>475</v>
      </c>
      <c r="F302" s="248" t="s">
        <v>476</v>
      </c>
      <c r="G302" s="249" t="s">
        <v>275</v>
      </c>
      <c r="H302" s="250">
        <v>2</v>
      </c>
      <c r="I302" s="251"/>
      <c r="J302" s="252">
        <f>ROUND(I302*H302,2)</f>
        <v>0</v>
      </c>
      <c r="K302" s="248" t="s">
        <v>153</v>
      </c>
      <c r="L302" s="253"/>
      <c r="M302" s="254" t="s">
        <v>1</v>
      </c>
      <c r="N302" s="255" t="s">
        <v>45</v>
      </c>
      <c r="O302" s="71"/>
      <c r="P302" s="217">
        <f>O302*H302</f>
        <v>0</v>
      </c>
      <c r="Q302" s="217">
        <v>6.4999999999999997E-3</v>
      </c>
      <c r="R302" s="217">
        <f>Q302*H302</f>
        <v>1.2999999999999999E-2</v>
      </c>
      <c r="S302" s="217">
        <v>0</v>
      </c>
      <c r="T302" s="218">
        <f>S302*H302</f>
        <v>0</v>
      </c>
      <c r="U302" s="34"/>
      <c r="V302" s="34"/>
      <c r="W302" s="34"/>
      <c r="X302" s="34"/>
      <c r="Y302" s="34"/>
      <c r="Z302" s="34"/>
      <c r="AA302" s="34"/>
      <c r="AB302" s="34"/>
      <c r="AC302" s="34"/>
      <c r="AD302" s="34"/>
      <c r="AE302" s="34"/>
      <c r="AR302" s="219" t="s">
        <v>206</v>
      </c>
      <c r="AT302" s="219" t="s">
        <v>219</v>
      </c>
      <c r="AU302" s="219" t="s">
        <v>90</v>
      </c>
      <c r="AY302" s="16" t="s">
        <v>147</v>
      </c>
      <c r="BE302" s="114">
        <f>IF(N302="základní",J302,0)</f>
        <v>0</v>
      </c>
      <c r="BF302" s="114">
        <f>IF(N302="snížená",J302,0)</f>
        <v>0</v>
      </c>
      <c r="BG302" s="114">
        <f>IF(N302="zákl. přenesená",J302,0)</f>
        <v>0</v>
      </c>
      <c r="BH302" s="114">
        <f>IF(N302="sníž. přenesená",J302,0)</f>
        <v>0</v>
      </c>
      <c r="BI302" s="114">
        <f>IF(N302="nulová",J302,0)</f>
        <v>0</v>
      </c>
      <c r="BJ302" s="16" t="s">
        <v>88</v>
      </c>
      <c r="BK302" s="114">
        <f>ROUND(I302*H302,2)</f>
        <v>0</v>
      </c>
      <c r="BL302" s="16" t="s">
        <v>154</v>
      </c>
      <c r="BM302" s="219" t="s">
        <v>477</v>
      </c>
    </row>
    <row r="303" spans="1:65" s="2" customFormat="1" ht="16.5" customHeight="1">
      <c r="A303" s="34"/>
      <c r="B303" s="35"/>
      <c r="C303" s="208" t="s">
        <v>478</v>
      </c>
      <c r="D303" s="208" t="s">
        <v>149</v>
      </c>
      <c r="E303" s="209" t="s">
        <v>479</v>
      </c>
      <c r="F303" s="210" t="s">
        <v>480</v>
      </c>
      <c r="G303" s="211" t="s">
        <v>152</v>
      </c>
      <c r="H303" s="212">
        <v>14</v>
      </c>
      <c r="I303" s="213"/>
      <c r="J303" s="214">
        <f>ROUND(I303*H303,2)</f>
        <v>0</v>
      </c>
      <c r="K303" s="210" t="s">
        <v>153</v>
      </c>
      <c r="L303" s="37"/>
      <c r="M303" s="215" t="s">
        <v>1</v>
      </c>
      <c r="N303" s="216" t="s">
        <v>45</v>
      </c>
      <c r="O303" s="71"/>
      <c r="P303" s="217">
        <f>O303*H303</f>
        <v>0</v>
      </c>
      <c r="Q303" s="217">
        <v>1.0000000000000001E-5</v>
      </c>
      <c r="R303" s="217">
        <f>Q303*H303</f>
        <v>1.4000000000000001E-4</v>
      </c>
      <c r="S303" s="217">
        <v>0</v>
      </c>
      <c r="T303" s="218">
        <f>S303*H303</f>
        <v>0</v>
      </c>
      <c r="U303" s="34"/>
      <c r="V303" s="34"/>
      <c r="W303" s="34"/>
      <c r="X303" s="34"/>
      <c r="Y303" s="34"/>
      <c r="Z303" s="34"/>
      <c r="AA303" s="34"/>
      <c r="AB303" s="34"/>
      <c r="AC303" s="34"/>
      <c r="AD303" s="34"/>
      <c r="AE303" s="34"/>
      <c r="AR303" s="219" t="s">
        <v>154</v>
      </c>
      <c r="AT303" s="219" t="s">
        <v>149</v>
      </c>
      <c r="AU303" s="219" t="s">
        <v>90</v>
      </c>
      <c r="AY303" s="16" t="s">
        <v>147</v>
      </c>
      <c r="BE303" s="114">
        <f>IF(N303="základní",J303,0)</f>
        <v>0</v>
      </c>
      <c r="BF303" s="114">
        <f>IF(N303="snížená",J303,0)</f>
        <v>0</v>
      </c>
      <c r="BG303" s="114">
        <f>IF(N303="zákl. přenesená",J303,0)</f>
        <v>0</v>
      </c>
      <c r="BH303" s="114">
        <f>IF(N303="sníž. přenesená",J303,0)</f>
        <v>0</v>
      </c>
      <c r="BI303" s="114">
        <f>IF(N303="nulová",J303,0)</f>
        <v>0</v>
      </c>
      <c r="BJ303" s="16" t="s">
        <v>88</v>
      </c>
      <c r="BK303" s="114">
        <f>ROUND(I303*H303,2)</f>
        <v>0</v>
      </c>
      <c r="BL303" s="16" t="s">
        <v>154</v>
      </c>
      <c r="BM303" s="219" t="s">
        <v>481</v>
      </c>
    </row>
    <row r="304" spans="1:65" s="2" customFormat="1" ht="39">
      <c r="A304" s="34"/>
      <c r="B304" s="35"/>
      <c r="C304" s="36"/>
      <c r="D304" s="220" t="s">
        <v>156</v>
      </c>
      <c r="E304" s="36"/>
      <c r="F304" s="221" t="s">
        <v>482</v>
      </c>
      <c r="G304" s="36"/>
      <c r="H304" s="36"/>
      <c r="I304" s="178"/>
      <c r="J304" s="36"/>
      <c r="K304" s="36"/>
      <c r="L304" s="37"/>
      <c r="M304" s="222"/>
      <c r="N304" s="223"/>
      <c r="O304" s="71"/>
      <c r="P304" s="71"/>
      <c r="Q304" s="71"/>
      <c r="R304" s="71"/>
      <c r="S304" s="71"/>
      <c r="T304" s="72"/>
      <c r="U304" s="34"/>
      <c r="V304" s="34"/>
      <c r="W304" s="34"/>
      <c r="X304" s="34"/>
      <c r="Y304" s="34"/>
      <c r="Z304" s="34"/>
      <c r="AA304" s="34"/>
      <c r="AB304" s="34"/>
      <c r="AC304" s="34"/>
      <c r="AD304" s="34"/>
      <c r="AE304" s="34"/>
      <c r="AT304" s="16" t="s">
        <v>156</v>
      </c>
      <c r="AU304" s="16" t="s">
        <v>90</v>
      </c>
    </row>
    <row r="305" spans="1:65" s="2" customFormat="1" ht="24">
      <c r="A305" s="34"/>
      <c r="B305" s="35"/>
      <c r="C305" s="208" t="s">
        <v>483</v>
      </c>
      <c r="D305" s="208" t="s">
        <v>149</v>
      </c>
      <c r="E305" s="209" t="s">
        <v>484</v>
      </c>
      <c r="F305" s="210" t="s">
        <v>485</v>
      </c>
      <c r="G305" s="211" t="s">
        <v>152</v>
      </c>
      <c r="H305" s="212">
        <v>14</v>
      </c>
      <c r="I305" s="213"/>
      <c r="J305" s="214">
        <f>ROUND(I305*H305,2)</f>
        <v>0</v>
      </c>
      <c r="K305" s="210" t="s">
        <v>153</v>
      </c>
      <c r="L305" s="37"/>
      <c r="M305" s="215" t="s">
        <v>1</v>
      </c>
      <c r="N305" s="216" t="s">
        <v>45</v>
      </c>
      <c r="O305" s="71"/>
      <c r="P305" s="217">
        <f>O305*H305</f>
        <v>0</v>
      </c>
      <c r="Q305" s="217">
        <v>6.9999999999999994E-5</v>
      </c>
      <c r="R305" s="217">
        <f>Q305*H305</f>
        <v>9.7999999999999997E-4</v>
      </c>
      <c r="S305" s="217">
        <v>0</v>
      </c>
      <c r="T305" s="218">
        <f>S305*H305</f>
        <v>0</v>
      </c>
      <c r="U305" s="34"/>
      <c r="V305" s="34"/>
      <c r="W305" s="34"/>
      <c r="X305" s="34"/>
      <c r="Y305" s="34"/>
      <c r="Z305" s="34"/>
      <c r="AA305" s="34"/>
      <c r="AB305" s="34"/>
      <c r="AC305" s="34"/>
      <c r="AD305" s="34"/>
      <c r="AE305" s="34"/>
      <c r="AR305" s="219" t="s">
        <v>154</v>
      </c>
      <c r="AT305" s="219" t="s">
        <v>149</v>
      </c>
      <c r="AU305" s="219" t="s">
        <v>90</v>
      </c>
      <c r="AY305" s="16" t="s">
        <v>147</v>
      </c>
      <c r="BE305" s="114">
        <f>IF(N305="základní",J305,0)</f>
        <v>0</v>
      </c>
      <c r="BF305" s="114">
        <f>IF(N305="snížená",J305,0)</f>
        <v>0</v>
      </c>
      <c r="BG305" s="114">
        <f>IF(N305="zákl. přenesená",J305,0)</f>
        <v>0</v>
      </c>
      <c r="BH305" s="114">
        <f>IF(N305="sníž. přenesená",J305,0)</f>
        <v>0</v>
      </c>
      <c r="BI305" s="114">
        <f>IF(N305="nulová",J305,0)</f>
        <v>0</v>
      </c>
      <c r="BJ305" s="16" t="s">
        <v>88</v>
      </c>
      <c r="BK305" s="114">
        <f>ROUND(I305*H305,2)</f>
        <v>0</v>
      </c>
      <c r="BL305" s="16" t="s">
        <v>154</v>
      </c>
      <c r="BM305" s="219" t="s">
        <v>486</v>
      </c>
    </row>
    <row r="306" spans="1:65" s="2" customFormat="1" ht="78">
      <c r="A306" s="34"/>
      <c r="B306" s="35"/>
      <c r="C306" s="36"/>
      <c r="D306" s="220" t="s">
        <v>156</v>
      </c>
      <c r="E306" s="36"/>
      <c r="F306" s="221" t="s">
        <v>487</v>
      </c>
      <c r="G306" s="36"/>
      <c r="H306" s="36"/>
      <c r="I306" s="178"/>
      <c r="J306" s="36"/>
      <c r="K306" s="36"/>
      <c r="L306" s="37"/>
      <c r="M306" s="222"/>
      <c r="N306" s="223"/>
      <c r="O306" s="71"/>
      <c r="P306" s="71"/>
      <c r="Q306" s="71"/>
      <c r="R306" s="71"/>
      <c r="S306" s="71"/>
      <c r="T306" s="72"/>
      <c r="U306" s="34"/>
      <c r="V306" s="34"/>
      <c r="W306" s="34"/>
      <c r="X306" s="34"/>
      <c r="Y306" s="34"/>
      <c r="Z306" s="34"/>
      <c r="AA306" s="34"/>
      <c r="AB306" s="34"/>
      <c r="AC306" s="34"/>
      <c r="AD306" s="34"/>
      <c r="AE306" s="34"/>
      <c r="AT306" s="16" t="s">
        <v>156</v>
      </c>
      <c r="AU306" s="16" t="s">
        <v>90</v>
      </c>
    </row>
    <row r="307" spans="1:65" s="2" customFormat="1" ht="33" customHeight="1">
      <c r="A307" s="34"/>
      <c r="B307" s="35"/>
      <c r="C307" s="208" t="s">
        <v>488</v>
      </c>
      <c r="D307" s="208" t="s">
        <v>149</v>
      </c>
      <c r="E307" s="209" t="s">
        <v>489</v>
      </c>
      <c r="F307" s="210" t="s">
        <v>490</v>
      </c>
      <c r="G307" s="211" t="s">
        <v>186</v>
      </c>
      <c r="H307" s="212">
        <v>72</v>
      </c>
      <c r="I307" s="213"/>
      <c r="J307" s="214">
        <f>ROUND(I307*H307,2)</f>
        <v>0</v>
      </c>
      <c r="K307" s="210" t="s">
        <v>153</v>
      </c>
      <c r="L307" s="37"/>
      <c r="M307" s="215" t="s">
        <v>1</v>
      </c>
      <c r="N307" s="216" t="s">
        <v>45</v>
      </c>
      <c r="O307" s="71"/>
      <c r="P307" s="217">
        <f>O307*H307</f>
        <v>0</v>
      </c>
      <c r="Q307" s="217">
        <v>0.15540000000000001</v>
      </c>
      <c r="R307" s="217">
        <f>Q307*H307</f>
        <v>11.188800000000001</v>
      </c>
      <c r="S307" s="217">
        <v>0</v>
      </c>
      <c r="T307" s="218">
        <f>S307*H307</f>
        <v>0</v>
      </c>
      <c r="U307" s="34"/>
      <c r="V307" s="34"/>
      <c r="W307" s="34"/>
      <c r="X307" s="34"/>
      <c r="Y307" s="34"/>
      <c r="Z307" s="34"/>
      <c r="AA307" s="34"/>
      <c r="AB307" s="34"/>
      <c r="AC307" s="34"/>
      <c r="AD307" s="34"/>
      <c r="AE307" s="34"/>
      <c r="AR307" s="219" t="s">
        <v>154</v>
      </c>
      <c r="AT307" s="219" t="s">
        <v>149</v>
      </c>
      <c r="AU307" s="219" t="s">
        <v>90</v>
      </c>
      <c r="AY307" s="16" t="s">
        <v>147</v>
      </c>
      <c r="BE307" s="114">
        <f>IF(N307="základní",J307,0)</f>
        <v>0</v>
      </c>
      <c r="BF307" s="114">
        <f>IF(N307="snížená",J307,0)</f>
        <v>0</v>
      </c>
      <c r="BG307" s="114">
        <f>IF(N307="zákl. přenesená",J307,0)</f>
        <v>0</v>
      </c>
      <c r="BH307" s="114">
        <f>IF(N307="sníž. přenesená",J307,0)</f>
        <v>0</v>
      </c>
      <c r="BI307" s="114">
        <f>IF(N307="nulová",J307,0)</f>
        <v>0</v>
      </c>
      <c r="BJ307" s="16" t="s">
        <v>88</v>
      </c>
      <c r="BK307" s="114">
        <f>ROUND(I307*H307,2)</f>
        <v>0</v>
      </c>
      <c r="BL307" s="16" t="s">
        <v>154</v>
      </c>
      <c r="BM307" s="219" t="s">
        <v>491</v>
      </c>
    </row>
    <row r="308" spans="1:65" s="2" customFormat="1" ht="97.5">
      <c r="A308" s="34"/>
      <c r="B308" s="35"/>
      <c r="C308" s="36"/>
      <c r="D308" s="220" t="s">
        <v>156</v>
      </c>
      <c r="E308" s="36"/>
      <c r="F308" s="221" t="s">
        <v>492</v>
      </c>
      <c r="G308" s="36"/>
      <c r="H308" s="36"/>
      <c r="I308" s="178"/>
      <c r="J308" s="36"/>
      <c r="K308" s="36"/>
      <c r="L308" s="37"/>
      <c r="M308" s="222"/>
      <c r="N308" s="223"/>
      <c r="O308" s="71"/>
      <c r="P308" s="71"/>
      <c r="Q308" s="71"/>
      <c r="R308" s="71"/>
      <c r="S308" s="71"/>
      <c r="T308" s="72"/>
      <c r="U308" s="34"/>
      <c r="V308" s="34"/>
      <c r="W308" s="34"/>
      <c r="X308" s="34"/>
      <c r="Y308" s="34"/>
      <c r="Z308" s="34"/>
      <c r="AA308" s="34"/>
      <c r="AB308" s="34"/>
      <c r="AC308" s="34"/>
      <c r="AD308" s="34"/>
      <c r="AE308" s="34"/>
      <c r="AT308" s="16" t="s">
        <v>156</v>
      </c>
      <c r="AU308" s="16" t="s">
        <v>90</v>
      </c>
    </row>
    <row r="309" spans="1:65" s="2" customFormat="1" ht="16.5" customHeight="1">
      <c r="A309" s="34"/>
      <c r="B309" s="35"/>
      <c r="C309" s="246" t="s">
        <v>493</v>
      </c>
      <c r="D309" s="246" t="s">
        <v>219</v>
      </c>
      <c r="E309" s="247" t="s">
        <v>494</v>
      </c>
      <c r="F309" s="248" t="s">
        <v>495</v>
      </c>
      <c r="G309" s="249" t="s">
        <v>186</v>
      </c>
      <c r="H309" s="250">
        <v>72</v>
      </c>
      <c r="I309" s="251"/>
      <c r="J309" s="252">
        <f>ROUND(I309*H309,2)</f>
        <v>0</v>
      </c>
      <c r="K309" s="248" t="s">
        <v>153</v>
      </c>
      <c r="L309" s="253"/>
      <c r="M309" s="254" t="s">
        <v>1</v>
      </c>
      <c r="N309" s="255" t="s">
        <v>45</v>
      </c>
      <c r="O309" s="71"/>
      <c r="P309" s="217">
        <f>O309*H309</f>
        <v>0</v>
      </c>
      <c r="Q309" s="217">
        <v>8.5000000000000006E-2</v>
      </c>
      <c r="R309" s="217">
        <f>Q309*H309</f>
        <v>6.12</v>
      </c>
      <c r="S309" s="217">
        <v>0</v>
      </c>
      <c r="T309" s="218">
        <f>S309*H309</f>
        <v>0</v>
      </c>
      <c r="U309" s="34"/>
      <c r="V309" s="34"/>
      <c r="W309" s="34"/>
      <c r="X309" s="34"/>
      <c r="Y309" s="34"/>
      <c r="Z309" s="34"/>
      <c r="AA309" s="34"/>
      <c r="AB309" s="34"/>
      <c r="AC309" s="34"/>
      <c r="AD309" s="34"/>
      <c r="AE309" s="34"/>
      <c r="AR309" s="219" t="s">
        <v>206</v>
      </c>
      <c r="AT309" s="219" t="s">
        <v>219</v>
      </c>
      <c r="AU309" s="219" t="s">
        <v>90</v>
      </c>
      <c r="AY309" s="16" t="s">
        <v>147</v>
      </c>
      <c r="BE309" s="114">
        <f>IF(N309="základní",J309,0)</f>
        <v>0</v>
      </c>
      <c r="BF309" s="114">
        <f>IF(N309="snížená",J309,0)</f>
        <v>0</v>
      </c>
      <c r="BG309" s="114">
        <f>IF(N309="zákl. přenesená",J309,0)</f>
        <v>0</v>
      </c>
      <c r="BH309" s="114">
        <f>IF(N309="sníž. přenesená",J309,0)</f>
        <v>0</v>
      </c>
      <c r="BI309" s="114">
        <f>IF(N309="nulová",J309,0)</f>
        <v>0</v>
      </c>
      <c r="BJ309" s="16" t="s">
        <v>88</v>
      </c>
      <c r="BK309" s="114">
        <f>ROUND(I309*H309,2)</f>
        <v>0</v>
      </c>
      <c r="BL309" s="16" t="s">
        <v>154</v>
      </c>
      <c r="BM309" s="219" t="s">
        <v>496</v>
      </c>
    </row>
    <row r="310" spans="1:65" s="13" customFormat="1" ht="11.25">
      <c r="B310" s="224"/>
      <c r="C310" s="225"/>
      <c r="D310" s="220" t="s">
        <v>168</v>
      </c>
      <c r="E310" s="226" t="s">
        <v>1</v>
      </c>
      <c r="F310" s="227" t="s">
        <v>497</v>
      </c>
      <c r="G310" s="225"/>
      <c r="H310" s="228">
        <v>42</v>
      </c>
      <c r="I310" s="229"/>
      <c r="J310" s="225"/>
      <c r="K310" s="225"/>
      <c r="L310" s="230"/>
      <c r="M310" s="231"/>
      <c r="N310" s="232"/>
      <c r="O310" s="232"/>
      <c r="P310" s="232"/>
      <c r="Q310" s="232"/>
      <c r="R310" s="232"/>
      <c r="S310" s="232"/>
      <c r="T310" s="233"/>
      <c r="AT310" s="234" t="s">
        <v>168</v>
      </c>
      <c r="AU310" s="234" t="s">
        <v>90</v>
      </c>
      <c r="AV310" s="13" t="s">
        <v>90</v>
      </c>
      <c r="AW310" s="13" t="s">
        <v>36</v>
      </c>
      <c r="AX310" s="13" t="s">
        <v>80</v>
      </c>
      <c r="AY310" s="234" t="s">
        <v>147</v>
      </c>
    </row>
    <row r="311" spans="1:65" s="13" customFormat="1" ht="11.25">
      <c r="B311" s="224"/>
      <c r="C311" s="225"/>
      <c r="D311" s="220" t="s">
        <v>168</v>
      </c>
      <c r="E311" s="226" t="s">
        <v>1</v>
      </c>
      <c r="F311" s="227" t="s">
        <v>190</v>
      </c>
      <c r="G311" s="225"/>
      <c r="H311" s="228">
        <v>30</v>
      </c>
      <c r="I311" s="229"/>
      <c r="J311" s="225"/>
      <c r="K311" s="225"/>
      <c r="L311" s="230"/>
      <c r="M311" s="231"/>
      <c r="N311" s="232"/>
      <c r="O311" s="232"/>
      <c r="P311" s="232"/>
      <c r="Q311" s="232"/>
      <c r="R311" s="232"/>
      <c r="S311" s="232"/>
      <c r="T311" s="233"/>
      <c r="AT311" s="234" t="s">
        <v>168</v>
      </c>
      <c r="AU311" s="234" t="s">
        <v>90</v>
      </c>
      <c r="AV311" s="13" t="s">
        <v>90</v>
      </c>
      <c r="AW311" s="13" t="s">
        <v>36</v>
      </c>
      <c r="AX311" s="13" t="s">
        <v>80</v>
      </c>
      <c r="AY311" s="234" t="s">
        <v>147</v>
      </c>
    </row>
    <row r="312" spans="1:65" s="14" customFormat="1" ht="11.25">
      <c r="B312" s="235"/>
      <c r="C312" s="236"/>
      <c r="D312" s="220" t="s">
        <v>168</v>
      </c>
      <c r="E312" s="237" t="s">
        <v>1</v>
      </c>
      <c r="F312" s="238" t="s">
        <v>173</v>
      </c>
      <c r="G312" s="236"/>
      <c r="H312" s="239">
        <v>72</v>
      </c>
      <c r="I312" s="240"/>
      <c r="J312" s="236"/>
      <c r="K312" s="236"/>
      <c r="L312" s="241"/>
      <c r="M312" s="242"/>
      <c r="N312" s="243"/>
      <c r="O312" s="243"/>
      <c r="P312" s="243"/>
      <c r="Q312" s="243"/>
      <c r="R312" s="243"/>
      <c r="S312" s="243"/>
      <c r="T312" s="244"/>
      <c r="AT312" s="245" t="s">
        <v>168</v>
      </c>
      <c r="AU312" s="245" t="s">
        <v>90</v>
      </c>
      <c r="AV312" s="14" t="s">
        <v>154</v>
      </c>
      <c r="AW312" s="14" t="s">
        <v>36</v>
      </c>
      <c r="AX312" s="14" t="s">
        <v>88</v>
      </c>
      <c r="AY312" s="245" t="s">
        <v>147</v>
      </c>
    </row>
    <row r="313" spans="1:65" s="2" customFormat="1" ht="33" customHeight="1">
      <c r="A313" s="34"/>
      <c r="B313" s="35"/>
      <c r="C313" s="208" t="s">
        <v>498</v>
      </c>
      <c r="D313" s="208" t="s">
        <v>149</v>
      </c>
      <c r="E313" s="209" t="s">
        <v>499</v>
      </c>
      <c r="F313" s="210" t="s">
        <v>500</v>
      </c>
      <c r="G313" s="211" t="s">
        <v>186</v>
      </c>
      <c r="H313" s="212">
        <v>343</v>
      </c>
      <c r="I313" s="213"/>
      <c r="J313" s="214">
        <f>ROUND(I313*H313,2)</f>
        <v>0</v>
      </c>
      <c r="K313" s="210" t="s">
        <v>153</v>
      </c>
      <c r="L313" s="37"/>
      <c r="M313" s="215" t="s">
        <v>1</v>
      </c>
      <c r="N313" s="216" t="s">
        <v>45</v>
      </c>
      <c r="O313" s="71"/>
      <c r="P313" s="217">
        <f>O313*H313</f>
        <v>0</v>
      </c>
      <c r="Q313" s="217">
        <v>0.1295</v>
      </c>
      <c r="R313" s="217">
        <f>Q313*H313</f>
        <v>44.418500000000002</v>
      </c>
      <c r="S313" s="217">
        <v>0</v>
      </c>
      <c r="T313" s="218">
        <f>S313*H313</f>
        <v>0</v>
      </c>
      <c r="U313" s="34"/>
      <c r="V313" s="34"/>
      <c r="W313" s="34"/>
      <c r="X313" s="34"/>
      <c r="Y313" s="34"/>
      <c r="Z313" s="34"/>
      <c r="AA313" s="34"/>
      <c r="AB313" s="34"/>
      <c r="AC313" s="34"/>
      <c r="AD313" s="34"/>
      <c r="AE313" s="34"/>
      <c r="AR313" s="219" t="s">
        <v>154</v>
      </c>
      <c r="AT313" s="219" t="s">
        <v>149</v>
      </c>
      <c r="AU313" s="219" t="s">
        <v>90</v>
      </c>
      <c r="AY313" s="16" t="s">
        <v>147</v>
      </c>
      <c r="BE313" s="114">
        <f>IF(N313="základní",J313,0)</f>
        <v>0</v>
      </c>
      <c r="BF313" s="114">
        <f>IF(N313="snížená",J313,0)</f>
        <v>0</v>
      </c>
      <c r="BG313" s="114">
        <f>IF(N313="zákl. přenesená",J313,0)</f>
        <v>0</v>
      </c>
      <c r="BH313" s="114">
        <f>IF(N313="sníž. přenesená",J313,0)</f>
        <v>0</v>
      </c>
      <c r="BI313" s="114">
        <f>IF(N313="nulová",J313,0)</f>
        <v>0</v>
      </c>
      <c r="BJ313" s="16" t="s">
        <v>88</v>
      </c>
      <c r="BK313" s="114">
        <f>ROUND(I313*H313,2)</f>
        <v>0</v>
      </c>
      <c r="BL313" s="16" t="s">
        <v>154</v>
      </c>
      <c r="BM313" s="219" t="s">
        <v>501</v>
      </c>
    </row>
    <row r="314" spans="1:65" s="2" customFormat="1" ht="107.25">
      <c r="A314" s="34"/>
      <c r="B314" s="35"/>
      <c r="C314" s="36"/>
      <c r="D314" s="220" t="s">
        <v>156</v>
      </c>
      <c r="E314" s="36"/>
      <c r="F314" s="221" t="s">
        <v>502</v>
      </c>
      <c r="G314" s="36"/>
      <c r="H314" s="36"/>
      <c r="I314" s="178"/>
      <c r="J314" s="36"/>
      <c r="K314" s="36"/>
      <c r="L314" s="37"/>
      <c r="M314" s="222"/>
      <c r="N314" s="223"/>
      <c r="O314" s="71"/>
      <c r="P314" s="71"/>
      <c r="Q314" s="71"/>
      <c r="R314" s="71"/>
      <c r="S314" s="71"/>
      <c r="T314" s="72"/>
      <c r="U314" s="34"/>
      <c r="V314" s="34"/>
      <c r="W314" s="34"/>
      <c r="X314" s="34"/>
      <c r="Y314" s="34"/>
      <c r="Z314" s="34"/>
      <c r="AA314" s="34"/>
      <c r="AB314" s="34"/>
      <c r="AC314" s="34"/>
      <c r="AD314" s="34"/>
      <c r="AE314" s="34"/>
      <c r="AT314" s="16" t="s">
        <v>156</v>
      </c>
      <c r="AU314" s="16" t="s">
        <v>90</v>
      </c>
    </row>
    <row r="315" spans="1:65" s="13" customFormat="1" ht="22.5">
      <c r="B315" s="224"/>
      <c r="C315" s="225"/>
      <c r="D315" s="220" t="s">
        <v>168</v>
      </c>
      <c r="E315" s="226" t="s">
        <v>1</v>
      </c>
      <c r="F315" s="227" t="s">
        <v>503</v>
      </c>
      <c r="G315" s="225"/>
      <c r="H315" s="228">
        <v>343</v>
      </c>
      <c r="I315" s="229"/>
      <c r="J315" s="225"/>
      <c r="K315" s="225"/>
      <c r="L315" s="230"/>
      <c r="M315" s="231"/>
      <c r="N315" s="232"/>
      <c r="O315" s="232"/>
      <c r="P315" s="232"/>
      <c r="Q315" s="232"/>
      <c r="R315" s="232"/>
      <c r="S315" s="232"/>
      <c r="T315" s="233"/>
      <c r="AT315" s="234" t="s">
        <v>168</v>
      </c>
      <c r="AU315" s="234" t="s">
        <v>90</v>
      </c>
      <c r="AV315" s="13" t="s">
        <v>90</v>
      </c>
      <c r="AW315" s="13" t="s">
        <v>36</v>
      </c>
      <c r="AX315" s="13" t="s">
        <v>88</v>
      </c>
      <c r="AY315" s="234" t="s">
        <v>147</v>
      </c>
    </row>
    <row r="316" spans="1:65" s="2" customFormat="1" ht="16.5" customHeight="1">
      <c r="A316" s="34"/>
      <c r="B316" s="35"/>
      <c r="C316" s="246" t="s">
        <v>504</v>
      </c>
      <c r="D316" s="246" t="s">
        <v>219</v>
      </c>
      <c r="E316" s="247" t="s">
        <v>505</v>
      </c>
      <c r="F316" s="248" t="s">
        <v>506</v>
      </c>
      <c r="G316" s="249" t="s">
        <v>186</v>
      </c>
      <c r="H316" s="250">
        <v>343</v>
      </c>
      <c r="I316" s="251"/>
      <c r="J316" s="252">
        <f>ROUND(I316*H316,2)</f>
        <v>0</v>
      </c>
      <c r="K316" s="248" t="s">
        <v>153</v>
      </c>
      <c r="L316" s="253"/>
      <c r="M316" s="254" t="s">
        <v>1</v>
      </c>
      <c r="N316" s="255" t="s">
        <v>45</v>
      </c>
      <c r="O316" s="71"/>
      <c r="P316" s="217">
        <f>O316*H316</f>
        <v>0</v>
      </c>
      <c r="Q316" s="217">
        <v>4.4999999999999998E-2</v>
      </c>
      <c r="R316" s="217">
        <f>Q316*H316</f>
        <v>15.434999999999999</v>
      </c>
      <c r="S316" s="217">
        <v>0</v>
      </c>
      <c r="T316" s="218">
        <f>S316*H316</f>
        <v>0</v>
      </c>
      <c r="U316" s="34"/>
      <c r="V316" s="34"/>
      <c r="W316" s="34"/>
      <c r="X316" s="34"/>
      <c r="Y316" s="34"/>
      <c r="Z316" s="34"/>
      <c r="AA316" s="34"/>
      <c r="AB316" s="34"/>
      <c r="AC316" s="34"/>
      <c r="AD316" s="34"/>
      <c r="AE316" s="34"/>
      <c r="AR316" s="219" t="s">
        <v>206</v>
      </c>
      <c r="AT316" s="219" t="s">
        <v>219</v>
      </c>
      <c r="AU316" s="219" t="s">
        <v>90</v>
      </c>
      <c r="AY316" s="16" t="s">
        <v>147</v>
      </c>
      <c r="BE316" s="114">
        <f>IF(N316="základní",J316,0)</f>
        <v>0</v>
      </c>
      <c r="BF316" s="114">
        <f>IF(N316="snížená",J316,0)</f>
        <v>0</v>
      </c>
      <c r="BG316" s="114">
        <f>IF(N316="zákl. přenesená",J316,0)</f>
        <v>0</v>
      </c>
      <c r="BH316" s="114">
        <f>IF(N316="sníž. přenesená",J316,0)</f>
        <v>0</v>
      </c>
      <c r="BI316" s="114">
        <f>IF(N316="nulová",J316,0)</f>
        <v>0</v>
      </c>
      <c r="BJ316" s="16" t="s">
        <v>88</v>
      </c>
      <c r="BK316" s="114">
        <f>ROUND(I316*H316,2)</f>
        <v>0</v>
      </c>
      <c r="BL316" s="16" t="s">
        <v>154</v>
      </c>
      <c r="BM316" s="219" t="s">
        <v>507</v>
      </c>
    </row>
    <row r="317" spans="1:65" s="2" customFormat="1" ht="24">
      <c r="A317" s="34"/>
      <c r="B317" s="35"/>
      <c r="C317" s="208" t="s">
        <v>508</v>
      </c>
      <c r="D317" s="208" t="s">
        <v>149</v>
      </c>
      <c r="E317" s="209" t="s">
        <v>509</v>
      </c>
      <c r="F317" s="210" t="s">
        <v>510</v>
      </c>
      <c r="G317" s="211" t="s">
        <v>165</v>
      </c>
      <c r="H317" s="212">
        <v>28.71</v>
      </c>
      <c r="I317" s="213"/>
      <c r="J317" s="214">
        <f>ROUND(I317*H317,2)</f>
        <v>0</v>
      </c>
      <c r="K317" s="210" t="s">
        <v>153</v>
      </c>
      <c r="L317" s="37"/>
      <c r="M317" s="215" t="s">
        <v>1</v>
      </c>
      <c r="N317" s="216" t="s">
        <v>45</v>
      </c>
      <c r="O317" s="71"/>
      <c r="P317" s="217">
        <f>O317*H317</f>
        <v>0</v>
      </c>
      <c r="Q317" s="217">
        <v>2.2563399999999998</v>
      </c>
      <c r="R317" s="217">
        <f>Q317*H317</f>
        <v>64.779521399999993</v>
      </c>
      <c r="S317" s="217">
        <v>0</v>
      </c>
      <c r="T317" s="218">
        <f>S317*H317</f>
        <v>0</v>
      </c>
      <c r="U317" s="34"/>
      <c r="V317" s="34"/>
      <c r="W317" s="34"/>
      <c r="X317" s="34"/>
      <c r="Y317" s="34"/>
      <c r="Z317" s="34"/>
      <c r="AA317" s="34"/>
      <c r="AB317" s="34"/>
      <c r="AC317" s="34"/>
      <c r="AD317" s="34"/>
      <c r="AE317" s="34"/>
      <c r="AR317" s="219" t="s">
        <v>154</v>
      </c>
      <c r="AT317" s="219" t="s">
        <v>149</v>
      </c>
      <c r="AU317" s="219" t="s">
        <v>90</v>
      </c>
      <c r="AY317" s="16" t="s">
        <v>147</v>
      </c>
      <c r="BE317" s="114">
        <f>IF(N317="základní",J317,0)</f>
        <v>0</v>
      </c>
      <c r="BF317" s="114">
        <f>IF(N317="snížená",J317,0)</f>
        <v>0</v>
      </c>
      <c r="BG317" s="114">
        <f>IF(N317="zákl. přenesená",J317,0)</f>
        <v>0</v>
      </c>
      <c r="BH317" s="114">
        <f>IF(N317="sníž. přenesená",J317,0)</f>
        <v>0</v>
      </c>
      <c r="BI317" s="114">
        <f>IF(N317="nulová",J317,0)</f>
        <v>0</v>
      </c>
      <c r="BJ317" s="16" t="s">
        <v>88</v>
      </c>
      <c r="BK317" s="114">
        <f>ROUND(I317*H317,2)</f>
        <v>0</v>
      </c>
      <c r="BL317" s="16" t="s">
        <v>154</v>
      </c>
      <c r="BM317" s="219" t="s">
        <v>511</v>
      </c>
    </row>
    <row r="318" spans="1:65" s="13" customFormat="1" ht="22.5">
      <c r="B318" s="224"/>
      <c r="C318" s="225"/>
      <c r="D318" s="220" t="s">
        <v>168</v>
      </c>
      <c r="E318" s="226" t="s">
        <v>1</v>
      </c>
      <c r="F318" s="227" t="s">
        <v>512</v>
      </c>
      <c r="G318" s="225"/>
      <c r="H318" s="228">
        <v>17.149999999999999</v>
      </c>
      <c r="I318" s="229"/>
      <c r="J318" s="225"/>
      <c r="K318" s="225"/>
      <c r="L318" s="230"/>
      <c r="M318" s="231"/>
      <c r="N318" s="232"/>
      <c r="O318" s="232"/>
      <c r="P318" s="232"/>
      <c r="Q318" s="232"/>
      <c r="R318" s="232"/>
      <c r="S318" s="232"/>
      <c r="T318" s="233"/>
      <c r="AT318" s="234" t="s">
        <v>168</v>
      </c>
      <c r="AU318" s="234" t="s">
        <v>90</v>
      </c>
      <c r="AV318" s="13" t="s">
        <v>90</v>
      </c>
      <c r="AW318" s="13" t="s">
        <v>36</v>
      </c>
      <c r="AX318" s="13" t="s">
        <v>80</v>
      </c>
      <c r="AY318" s="234" t="s">
        <v>147</v>
      </c>
    </row>
    <row r="319" spans="1:65" s="13" customFormat="1" ht="11.25">
      <c r="B319" s="224"/>
      <c r="C319" s="225"/>
      <c r="D319" s="220" t="s">
        <v>168</v>
      </c>
      <c r="E319" s="226" t="s">
        <v>1</v>
      </c>
      <c r="F319" s="227" t="s">
        <v>513</v>
      </c>
      <c r="G319" s="225"/>
      <c r="H319" s="228">
        <v>4.5</v>
      </c>
      <c r="I319" s="229"/>
      <c r="J319" s="225"/>
      <c r="K319" s="225"/>
      <c r="L319" s="230"/>
      <c r="M319" s="231"/>
      <c r="N319" s="232"/>
      <c r="O319" s="232"/>
      <c r="P319" s="232"/>
      <c r="Q319" s="232"/>
      <c r="R319" s="232"/>
      <c r="S319" s="232"/>
      <c r="T319" s="233"/>
      <c r="AT319" s="234" t="s">
        <v>168</v>
      </c>
      <c r="AU319" s="234" t="s">
        <v>90</v>
      </c>
      <c r="AV319" s="13" t="s">
        <v>90</v>
      </c>
      <c r="AW319" s="13" t="s">
        <v>36</v>
      </c>
      <c r="AX319" s="13" t="s">
        <v>80</v>
      </c>
      <c r="AY319" s="234" t="s">
        <v>147</v>
      </c>
    </row>
    <row r="320" spans="1:65" s="13" customFormat="1" ht="11.25">
      <c r="B320" s="224"/>
      <c r="C320" s="225"/>
      <c r="D320" s="220" t="s">
        <v>168</v>
      </c>
      <c r="E320" s="226" t="s">
        <v>1</v>
      </c>
      <c r="F320" s="227" t="s">
        <v>514</v>
      </c>
      <c r="G320" s="225"/>
      <c r="H320" s="228">
        <v>3</v>
      </c>
      <c r="I320" s="229"/>
      <c r="J320" s="225"/>
      <c r="K320" s="225"/>
      <c r="L320" s="230"/>
      <c r="M320" s="231"/>
      <c r="N320" s="232"/>
      <c r="O320" s="232"/>
      <c r="P320" s="232"/>
      <c r="Q320" s="232"/>
      <c r="R320" s="232"/>
      <c r="S320" s="232"/>
      <c r="T320" s="233"/>
      <c r="AT320" s="234" t="s">
        <v>168</v>
      </c>
      <c r="AU320" s="234" t="s">
        <v>90</v>
      </c>
      <c r="AV320" s="13" t="s">
        <v>90</v>
      </c>
      <c r="AW320" s="13" t="s">
        <v>36</v>
      </c>
      <c r="AX320" s="13" t="s">
        <v>80</v>
      </c>
      <c r="AY320" s="234" t="s">
        <v>147</v>
      </c>
    </row>
    <row r="321" spans="1:65" s="13" customFormat="1" ht="11.25">
      <c r="B321" s="224"/>
      <c r="C321" s="225"/>
      <c r="D321" s="220" t="s">
        <v>168</v>
      </c>
      <c r="E321" s="226" t="s">
        <v>1</v>
      </c>
      <c r="F321" s="227" t="s">
        <v>515</v>
      </c>
      <c r="G321" s="225"/>
      <c r="H321" s="228">
        <v>1.96</v>
      </c>
      <c r="I321" s="229"/>
      <c r="J321" s="225"/>
      <c r="K321" s="225"/>
      <c r="L321" s="230"/>
      <c r="M321" s="231"/>
      <c r="N321" s="232"/>
      <c r="O321" s="232"/>
      <c r="P321" s="232"/>
      <c r="Q321" s="232"/>
      <c r="R321" s="232"/>
      <c r="S321" s="232"/>
      <c r="T321" s="233"/>
      <c r="AT321" s="234" t="s">
        <v>168</v>
      </c>
      <c r="AU321" s="234" t="s">
        <v>90</v>
      </c>
      <c r="AV321" s="13" t="s">
        <v>90</v>
      </c>
      <c r="AW321" s="13" t="s">
        <v>36</v>
      </c>
      <c r="AX321" s="13" t="s">
        <v>80</v>
      </c>
      <c r="AY321" s="234" t="s">
        <v>147</v>
      </c>
    </row>
    <row r="322" spans="1:65" s="13" customFormat="1" ht="22.5">
      <c r="B322" s="224"/>
      <c r="C322" s="225"/>
      <c r="D322" s="220" t="s">
        <v>168</v>
      </c>
      <c r="E322" s="226" t="s">
        <v>1</v>
      </c>
      <c r="F322" s="227" t="s">
        <v>516</v>
      </c>
      <c r="G322" s="225"/>
      <c r="H322" s="228">
        <v>2.1</v>
      </c>
      <c r="I322" s="229"/>
      <c r="J322" s="225"/>
      <c r="K322" s="225"/>
      <c r="L322" s="230"/>
      <c r="M322" s="231"/>
      <c r="N322" s="232"/>
      <c r="O322" s="232"/>
      <c r="P322" s="232"/>
      <c r="Q322" s="232"/>
      <c r="R322" s="232"/>
      <c r="S322" s="232"/>
      <c r="T322" s="233"/>
      <c r="AT322" s="234" t="s">
        <v>168</v>
      </c>
      <c r="AU322" s="234" t="s">
        <v>90</v>
      </c>
      <c r="AV322" s="13" t="s">
        <v>90</v>
      </c>
      <c r="AW322" s="13" t="s">
        <v>36</v>
      </c>
      <c r="AX322" s="13" t="s">
        <v>80</v>
      </c>
      <c r="AY322" s="234" t="s">
        <v>147</v>
      </c>
    </row>
    <row r="323" spans="1:65" s="14" customFormat="1" ht="11.25">
      <c r="B323" s="235"/>
      <c r="C323" s="236"/>
      <c r="D323" s="220" t="s">
        <v>168</v>
      </c>
      <c r="E323" s="237" t="s">
        <v>1</v>
      </c>
      <c r="F323" s="238" t="s">
        <v>173</v>
      </c>
      <c r="G323" s="236"/>
      <c r="H323" s="239">
        <v>28.71</v>
      </c>
      <c r="I323" s="240"/>
      <c r="J323" s="236"/>
      <c r="K323" s="236"/>
      <c r="L323" s="241"/>
      <c r="M323" s="242"/>
      <c r="N323" s="243"/>
      <c r="O323" s="243"/>
      <c r="P323" s="243"/>
      <c r="Q323" s="243"/>
      <c r="R323" s="243"/>
      <c r="S323" s="243"/>
      <c r="T323" s="244"/>
      <c r="AT323" s="245" t="s">
        <v>168</v>
      </c>
      <c r="AU323" s="245" t="s">
        <v>90</v>
      </c>
      <c r="AV323" s="14" t="s">
        <v>154</v>
      </c>
      <c r="AW323" s="14" t="s">
        <v>36</v>
      </c>
      <c r="AX323" s="14" t="s">
        <v>88</v>
      </c>
      <c r="AY323" s="245" t="s">
        <v>147</v>
      </c>
    </row>
    <row r="324" spans="1:65" s="2" customFormat="1" ht="33" customHeight="1">
      <c r="A324" s="34"/>
      <c r="B324" s="35"/>
      <c r="C324" s="208" t="s">
        <v>517</v>
      </c>
      <c r="D324" s="208" t="s">
        <v>149</v>
      </c>
      <c r="E324" s="209" t="s">
        <v>518</v>
      </c>
      <c r="F324" s="210" t="s">
        <v>519</v>
      </c>
      <c r="G324" s="211" t="s">
        <v>186</v>
      </c>
      <c r="H324" s="212">
        <v>93</v>
      </c>
      <c r="I324" s="213"/>
      <c r="J324" s="214">
        <f>ROUND(I324*H324,2)</f>
        <v>0</v>
      </c>
      <c r="K324" s="210" t="s">
        <v>153</v>
      </c>
      <c r="L324" s="37"/>
      <c r="M324" s="215" t="s">
        <v>1</v>
      </c>
      <c r="N324" s="216" t="s">
        <v>45</v>
      </c>
      <c r="O324" s="71"/>
      <c r="P324" s="217">
        <f>O324*H324</f>
        <v>0</v>
      </c>
      <c r="Q324" s="217">
        <v>6.0999999999999997E-4</v>
      </c>
      <c r="R324" s="217">
        <f>Q324*H324</f>
        <v>5.6729999999999996E-2</v>
      </c>
      <c r="S324" s="217">
        <v>0</v>
      </c>
      <c r="T324" s="218">
        <f>S324*H324</f>
        <v>0</v>
      </c>
      <c r="U324" s="34"/>
      <c r="V324" s="34"/>
      <c r="W324" s="34"/>
      <c r="X324" s="34"/>
      <c r="Y324" s="34"/>
      <c r="Z324" s="34"/>
      <c r="AA324" s="34"/>
      <c r="AB324" s="34"/>
      <c r="AC324" s="34"/>
      <c r="AD324" s="34"/>
      <c r="AE324" s="34"/>
      <c r="AR324" s="219" t="s">
        <v>154</v>
      </c>
      <c r="AT324" s="219" t="s">
        <v>149</v>
      </c>
      <c r="AU324" s="219" t="s">
        <v>90</v>
      </c>
      <c r="AY324" s="16" t="s">
        <v>147</v>
      </c>
      <c r="BE324" s="114">
        <f>IF(N324="základní",J324,0)</f>
        <v>0</v>
      </c>
      <c r="BF324" s="114">
        <f>IF(N324="snížená",J324,0)</f>
        <v>0</v>
      </c>
      <c r="BG324" s="114">
        <f>IF(N324="zákl. přenesená",J324,0)</f>
        <v>0</v>
      </c>
      <c r="BH324" s="114">
        <f>IF(N324="sníž. přenesená",J324,0)</f>
        <v>0</v>
      </c>
      <c r="BI324" s="114">
        <f>IF(N324="nulová",J324,0)</f>
        <v>0</v>
      </c>
      <c r="BJ324" s="16" t="s">
        <v>88</v>
      </c>
      <c r="BK324" s="114">
        <f>ROUND(I324*H324,2)</f>
        <v>0</v>
      </c>
      <c r="BL324" s="16" t="s">
        <v>154</v>
      </c>
      <c r="BM324" s="219" t="s">
        <v>520</v>
      </c>
    </row>
    <row r="325" spans="1:65" s="2" customFormat="1" ht="29.25">
      <c r="A325" s="34"/>
      <c r="B325" s="35"/>
      <c r="C325" s="36"/>
      <c r="D325" s="220" t="s">
        <v>156</v>
      </c>
      <c r="E325" s="36"/>
      <c r="F325" s="221" t="s">
        <v>521</v>
      </c>
      <c r="G325" s="36"/>
      <c r="H325" s="36"/>
      <c r="I325" s="178"/>
      <c r="J325" s="36"/>
      <c r="K325" s="36"/>
      <c r="L325" s="37"/>
      <c r="M325" s="222"/>
      <c r="N325" s="223"/>
      <c r="O325" s="71"/>
      <c r="P325" s="71"/>
      <c r="Q325" s="71"/>
      <c r="R325" s="71"/>
      <c r="S325" s="71"/>
      <c r="T325" s="72"/>
      <c r="U325" s="34"/>
      <c r="V325" s="34"/>
      <c r="W325" s="34"/>
      <c r="X325" s="34"/>
      <c r="Y325" s="34"/>
      <c r="Z325" s="34"/>
      <c r="AA325" s="34"/>
      <c r="AB325" s="34"/>
      <c r="AC325" s="34"/>
      <c r="AD325" s="34"/>
      <c r="AE325" s="34"/>
      <c r="AT325" s="16" t="s">
        <v>156</v>
      </c>
      <c r="AU325" s="16" t="s">
        <v>90</v>
      </c>
    </row>
    <row r="326" spans="1:65" s="13" customFormat="1" ht="11.25">
      <c r="B326" s="224"/>
      <c r="C326" s="225"/>
      <c r="D326" s="220" t="s">
        <v>168</v>
      </c>
      <c r="E326" s="226" t="s">
        <v>1</v>
      </c>
      <c r="F326" s="227" t="s">
        <v>189</v>
      </c>
      <c r="G326" s="225"/>
      <c r="H326" s="228">
        <v>43</v>
      </c>
      <c r="I326" s="229"/>
      <c r="J326" s="225"/>
      <c r="K326" s="225"/>
      <c r="L326" s="230"/>
      <c r="M326" s="231"/>
      <c r="N326" s="232"/>
      <c r="O326" s="232"/>
      <c r="P326" s="232"/>
      <c r="Q326" s="232"/>
      <c r="R326" s="232"/>
      <c r="S326" s="232"/>
      <c r="T326" s="233"/>
      <c r="AT326" s="234" t="s">
        <v>168</v>
      </c>
      <c r="AU326" s="234" t="s">
        <v>90</v>
      </c>
      <c r="AV326" s="13" t="s">
        <v>90</v>
      </c>
      <c r="AW326" s="13" t="s">
        <v>36</v>
      </c>
      <c r="AX326" s="13" t="s">
        <v>80</v>
      </c>
      <c r="AY326" s="234" t="s">
        <v>147</v>
      </c>
    </row>
    <row r="327" spans="1:65" s="13" customFormat="1" ht="11.25">
      <c r="B327" s="224"/>
      <c r="C327" s="225"/>
      <c r="D327" s="220" t="s">
        <v>168</v>
      </c>
      <c r="E327" s="226" t="s">
        <v>1</v>
      </c>
      <c r="F327" s="227" t="s">
        <v>522</v>
      </c>
      <c r="G327" s="225"/>
      <c r="H327" s="228">
        <v>50</v>
      </c>
      <c r="I327" s="229"/>
      <c r="J327" s="225"/>
      <c r="K327" s="225"/>
      <c r="L327" s="230"/>
      <c r="M327" s="231"/>
      <c r="N327" s="232"/>
      <c r="O327" s="232"/>
      <c r="P327" s="232"/>
      <c r="Q327" s="232"/>
      <c r="R327" s="232"/>
      <c r="S327" s="232"/>
      <c r="T327" s="233"/>
      <c r="AT327" s="234" t="s">
        <v>168</v>
      </c>
      <c r="AU327" s="234" t="s">
        <v>90</v>
      </c>
      <c r="AV327" s="13" t="s">
        <v>90</v>
      </c>
      <c r="AW327" s="13" t="s">
        <v>36</v>
      </c>
      <c r="AX327" s="13" t="s">
        <v>80</v>
      </c>
      <c r="AY327" s="234" t="s">
        <v>147</v>
      </c>
    </row>
    <row r="328" spans="1:65" s="14" customFormat="1" ht="11.25">
      <c r="B328" s="235"/>
      <c r="C328" s="236"/>
      <c r="D328" s="220" t="s">
        <v>168</v>
      </c>
      <c r="E328" s="237" t="s">
        <v>1</v>
      </c>
      <c r="F328" s="238" t="s">
        <v>173</v>
      </c>
      <c r="G328" s="236"/>
      <c r="H328" s="239">
        <v>93</v>
      </c>
      <c r="I328" s="240"/>
      <c r="J328" s="236"/>
      <c r="K328" s="236"/>
      <c r="L328" s="241"/>
      <c r="M328" s="242"/>
      <c r="N328" s="243"/>
      <c r="O328" s="243"/>
      <c r="P328" s="243"/>
      <c r="Q328" s="243"/>
      <c r="R328" s="243"/>
      <c r="S328" s="243"/>
      <c r="T328" s="244"/>
      <c r="AT328" s="245" t="s">
        <v>168</v>
      </c>
      <c r="AU328" s="245" t="s">
        <v>90</v>
      </c>
      <c r="AV328" s="14" t="s">
        <v>154</v>
      </c>
      <c r="AW328" s="14" t="s">
        <v>36</v>
      </c>
      <c r="AX328" s="14" t="s">
        <v>88</v>
      </c>
      <c r="AY328" s="245" t="s">
        <v>147</v>
      </c>
    </row>
    <row r="329" spans="1:65" s="2" customFormat="1" ht="16.5" customHeight="1">
      <c r="A329" s="34"/>
      <c r="B329" s="35"/>
      <c r="C329" s="208" t="s">
        <v>523</v>
      </c>
      <c r="D329" s="208" t="s">
        <v>149</v>
      </c>
      <c r="E329" s="209" t="s">
        <v>524</v>
      </c>
      <c r="F329" s="210" t="s">
        <v>525</v>
      </c>
      <c r="G329" s="211" t="s">
        <v>186</v>
      </c>
      <c r="H329" s="212">
        <v>218</v>
      </c>
      <c r="I329" s="213"/>
      <c r="J329" s="214">
        <f>ROUND(I329*H329,2)</f>
        <v>0</v>
      </c>
      <c r="K329" s="210" t="s">
        <v>153</v>
      </c>
      <c r="L329" s="37"/>
      <c r="M329" s="215" t="s">
        <v>1</v>
      </c>
      <c r="N329" s="216" t="s">
        <v>45</v>
      </c>
      <c r="O329" s="71"/>
      <c r="P329" s="217">
        <f>O329*H329</f>
        <v>0</v>
      </c>
      <c r="Q329" s="217">
        <v>0</v>
      </c>
      <c r="R329" s="217">
        <f>Q329*H329</f>
        <v>0</v>
      </c>
      <c r="S329" s="217">
        <v>0</v>
      </c>
      <c r="T329" s="218">
        <f>S329*H329</f>
        <v>0</v>
      </c>
      <c r="U329" s="34"/>
      <c r="V329" s="34"/>
      <c r="W329" s="34"/>
      <c r="X329" s="34"/>
      <c r="Y329" s="34"/>
      <c r="Z329" s="34"/>
      <c r="AA329" s="34"/>
      <c r="AB329" s="34"/>
      <c r="AC329" s="34"/>
      <c r="AD329" s="34"/>
      <c r="AE329" s="34"/>
      <c r="AR329" s="219" t="s">
        <v>154</v>
      </c>
      <c r="AT329" s="219" t="s">
        <v>149</v>
      </c>
      <c r="AU329" s="219" t="s">
        <v>90</v>
      </c>
      <c r="AY329" s="16" t="s">
        <v>147</v>
      </c>
      <c r="BE329" s="114">
        <f>IF(N329="základní",J329,0)</f>
        <v>0</v>
      </c>
      <c r="BF329" s="114">
        <f>IF(N329="snížená",J329,0)</f>
        <v>0</v>
      </c>
      <c r="BG329" s="114">
        <f>IF(N329="zákl. přenesená",J329,0)</f>
        <v>0</v>
      </c>
      <c r="BH329" s="114">
        <f>IF(N329="sníž. přenesená",J329,0)</f>
        <v>0</v>
      </c>
      <c r="BI329" s="114">
        <f>IF(N329="nulová",J329,0)</f>
        <v>0</v>
      </c>
      <c r="BJ329" s="16" t="s">
        <v>88</v>
      </c>
      <c r="BK329" s="114">
        <f>ROUND(I329*H329,2)</f>
        <v>0</v>
      </c>
      <c r="BL329" s="16" t="s">
        <v>154</v>
      </c>
      <c r="BM329" s="219" t="s">
        <v>526</v>
      </c>
    </row>
    <row r="330" spans="1:65" s="2" customFormat="1" ht="19.5">
      <c r="A330" s="34"/>
      <c r="B330" s="35"/>
      <c r="C330" s="36"/>
      <c r="D330" s="220" t="s">
        <v>156</v>
      </c>
      <c r="E330" s="36"/>
      <c r="F330" s="221" t="s">
        <v>527</v>
      </c>
      <c r="G330" s="36"/>
      <c r="H330" s="36"/>
      <c r="I330" s="178"/>
      <c r="J330" s="36"/>
      <c r="K330" s="36"/>
      <c r="L330" s="37"/>
      <c r="M330" s="222"/>
      <c r="N330" s="223"/>
      <c r="O330" s="71"/>
      <c r="P330" s="71"/>
      <c r="Q330" s="71"/>
      <c r="R330" s="71"/>
      <c r="S330" s="71"/>
      <c r="T330" s="72"/>
      <c r="U330" s="34"/>
      <c r="V330" s="34"/>
      <c r="W330" s="34"/>
      <c r="X330" s="34"/>
      <c r="Y330" s="34"/>
      <c r="Z330" s="34"/>
      <c r="AA330" s="34"/>
      <c r="AB330" s="34"/>
      <c r="AC330" s="34"/>
      <c r="AD330" s="34"/>
      <c r="AE330" s="34"/>
      <c r="AT330" s="16" t="s">
        <v>156</v>
      </c>
      <c r="AU330" s="16" t="s">
        <v>90</v>
      </c>
    </row>
    <row r="331" spans="1:65" s="13" customFormat="1" ht="11.25">
      <c r="B331" s="224"/>
      <c r="C331" s="225"/>
      <c r="D331" s="220" t="s">
        <v>168</v>
      </c>
      <c r="E331" s="226" t="s">
        <v>1</v>
      </c>
      <c r="F331" s="227" t="s">
        <v>528</v>
      </c>
      <c r="G331" s="225"/>
      <c r="H331" s="228">
        <v>118</v>
      </c>
      <c r="I331" s="229"/>
      <c r="J331" s="225"/>
      <c r="K331" s="225"/>
      <c r="L331" s="230"/>
      <c r="M331" s="231"/>
      <c r="N331" s="232"/>
      <c r="O331" s="232"/>
      <c r="P331" s="232"/>
      <c r="Q331" s="232"/>
      <c r="R331" s="232"/>
      <c r="S331" s="232"/>
      <c r="T331" s="233"/>
      <c r="AT331" s="234" t="s">
        <v>168</v>
      </c>
      <c r="AU331" s="234" t="s">
        <v>90</v>
      </c>
      <c r="AV331" s="13" t="s">
        <v>90</v>
      </c>
      <c r="AW331" s="13" t="s">
        <v>36</v>
      </c>
      <c r="AX331" s="13" t="s">
        <v>80</v>
      </c>
      <c r="AY331" s="234" t="s">
        <v>147</v>
      </c>
    </row>
    <row r="332" spans="1:65" s="13" customFormat="1" ht="11.25">
      <c r="B332" s="224"/>
      <c r="C332" s="225"/>
      <c r="D332" s="220" t="s">
        <v>168</v>
      </c>
      <c r="E332" s="226" t="s">
        <v>1</v>
      </c>
      <c r="F332" s="227" t="s">
        <v>529</v>
      </c>
      <c r="G332" s="225"/>
      <c r="H332" s="228">
        <v>100</v>
      </c>
      <c r="I332" s="229"/>
      <c r="J332" s="225"/>
      <c r="K332" s="225"/>
      <c r="L332" s="230"/>
      <c r="M332" s="231"/>
      <c r="N332" s="232"/>
      <c r="O332" s="232"/>
      <c r="P332" s="232"/>
      <c r="Q332" s="232"/>
      <c r="R332" s="232"/>
      <c r="S332" s="232"/>
      <c r="T332" s="233"/>
      <c r="AT332" s="234" t="s">
        <v>168</v>
      </c>
      <c r="AU332" s="234" t="s">
        <v>90</v>
      </c>
      <c r="AV332" s="13" t="s">
        <v>90</v>
      </c>
      <c r="AW332" s="13" t="s">
        <v>36</v>
      </c>
      <c r="AX332" s="13" t="s">
        <v>80</v>
      </c>
      <c r="AY332" s="234" t="s">
        <v>147</v>
      </c>
    </row>
    <row r="333" spans="1:65" s="14" customFormat="1" ht="11.25">
      <c r="B333" s="235"/>
      <c r="C333" s="236"/>
      <c r="D333" s="220" t="s">
        <v>168</v>
      </c>
      <c r="E333" s="237" t="s">
        <v>1</v>
      </c>
      <c r="F333" s="238" t="s">
        <v>173</v>
      </c>
      <c r="G333" s="236"/>
      <c r="H333" s="239">
        <v>218</v>
      </c>
      <c r="I333" s="240"/>
      <c r="J333" s="236"/>
      <c r="K333" s="236"/>
      <c r="L333" s="241"/>
      <c r="M333" s="242"/>
      <c r="N333" s="243"/>
      <c r="O333" s="243"/>
      <c r="P333" s="243"/>
      <c r="Q333" s="243"/>
      <c r="R333" s="243"/>
      <c r="S333" s="243"/>
      <c r="T333" s="244"/>
      <c r="AT333" s="245" t="s">
        <v>168</v>
      </c>
      <c r="AU333" s="245" t="s">
        <v>90</v>
      </c>
      <c r="AV333" s="14" t="s">
        <v>154</v>
      </c>
      <c r="AW333" s="14" t="s">
        <v>36</v>
      </c>
      <c r="AX333" s="14" t="s">
        <v>88</v>
      </c>
      <c r="AY333" s="245" t="s">
        <v>147</v>
      </c>
    </row>
    <row r="334" spans="1:65" s="2" customFormat="1" ht="21.75" customHeight="1">
      <c r="A334" s="34"/>
      <c r="B334" s="35"/>
      <c r="C334" s="208" t="s">
        <v>530</v>
      </c>
      <c r="D334" s="208" t="s">
        <v>149</v>
      </c>
      <c r="E334" s="209" t="s">
        <v>531</v>
      </c>
      <c r="F334" s="210" t="s">
        <v>532</v>
      </c>
      <c r="G334" s="211" t="s">
        <v>186</v>
      </c>
      <c r="H334" s="212">
        <v>89</v>
      </c>
      <c r="I334" s="213"/>
      <c r="J334" s="214">
        <f>ROUND(I334*H334,2)</f>
        <v>0</v>
      </c>
      <c r="K334" s="210" t="s">
        <v>153</v>
      </c>
      <c r="L334" s="37"/>
      <c r="M334" s="215" t="s">
        <v>1</v>
      </c>
      <c r="N334" s="216" t="s">
        <v>45</v>
      </c>
      <c r="O334" s="71"/>
      <c r="P334" s="217">
        <f>O334*H334</f>
        <v>0</v>
      </c>
      <c r="Q334" s="217">
        <v>3.0000000000000001E-5</v>
      </c>
      <c r="R334" s="217">
        <f>Q334*H334</f>
        <v>2.6700000000000001E-3</v>
      </c>
      <c r="S334" s="217">
        <v>0</v>
      </c>
      <c r="T334" s="218">
        <f>S334*H334</f>
        <v>0</v>
      </c>
      <c r="U334" s="34"/>
      <c r="V334" s="34"/>
      <c r="W334" s="34"/>
      <c r="X334" s="34"/>
      <c r="Y334" s="34"/>
      <c r="Z334" s="34"/>
      <c r="AA334" s="34"/>
      <c r="AB334" s="34"/>
      <c r="AC334" s="34"/>
      <c r="AD334" s="34"/>
      <c r="AE334" s="34"/>
      <c r="AR334" s="219" t="s">
        <v>154</v>
      </c>
      <c r="AT334" s="219" t="s">
        <v>149</v>
      </c>
      <c r="AU334" s="219" t="s">
        <v>90</v>
      </c>
      <c r="AY334" s="16" t="s">
        <v>147</v>
      </c>
      <c r="BE334" s="114">
        <f>IF(N334="základní",J334,0)</f>
        <v>0</v>
      </c>
      <c r="BF334" s="114">
        <f>IF(N334="snížená",J334,0)</f>
        <v>0</v>
      </c>
      <c r="BG334" s="114">
        <f>IF(N334="zákl. přenesená",J334,0)</f>
        <v>0</v>
      </c>
      <c r="BH334" s="114">
        <f>IF(N334="sníž. přenesená",J334,0)</f>
        <v>0</v>
      </c>
      <c r="BI334" s="114">
        <f>IF(N334="nulová",J334,0)</f>
        <v>0</v>
      </c>
      <c r="BJ334" s="16" t="s">
        <v>88</v>
      </c>
      <c r="BK334" s="114">
        <f>ROUND(I334*H334,2)</f>
        <v>0</v>
      </c>
      <c r="BL334" s="16" t="s">
        <v>154</v>
      </c>
      <c r="BM334" s="219" t="s">
        <v>533</v>
      </c>
    </row>
    <row r="335" spans="1:65" s="2" customFormat="1" ht="19.5">
      <c r="A335" s="34"/>
      <c r="B335" s="35"/>
      <c r="C335" s="36"/>
      <c r="D335" s="220" t="s">
        <v>156</v>
      </c>
      <c r="E335" s="36"/>
      <c r="F335" s="221" t="s">
        <v>527</v>
      </c>
      <c r="G335" s="36"/>
      <c r="H335" s="36"/>
      <c r="I335" s="178"/>
      <c r="J335" s="36"/>
      <c r="K335" s="36"/>
      <c r="L335" s="37"/>
      <c r="M335" s="222"/>
      <c r="N335" s="223"/>
      <c r="O335" s="71"/>
      <c r="P335" s="71"/>
      <c r="Q335" s="71"/>
      <c r="R335" s="71"/>
      <c r="S335" s="71"/>
      <c r="T335" s="72"/>
      <c r="U335" s="34"/>
      <c r="V335" s="34"/>
      <c r="W335" s="34"/>
      <c r="X335" s="34"/>
      <c r="Y335" s="34"/>
      <c r="Z335" s="34"/>
      <c r="AA335" s="34"/>
      <c r="AB335" s="34"/>
      <c r="AC335" s="34"/>
      <c r="AD335" s="34"/>
      <c r="AE335" s="34"/>
      <c r="AT335" s="16" t="s">
        <v>156</v>
      </c>
      <c r="AU335" s="16" t="s">
        <v>90</v>
      </c>
    </row>
    <row r="336" spans="1:65" s="13" customFormat="1" ht="11.25">
      <c r="B336" s="224"/>
      <c r="C336" s="225"/>
      <c r="D336" s="220" t="s">
        <v>168</v>
      </c>
      <c r="E336" s="226" t="s">
        <v>1</v>
      </c>
      <c r="F336" s="227" t="s">
        <v>534</v>
      </c>
      <c r="G336" s="225"/>
      <c r="H336" s="228">
        <v>59</v>
      </c>
      <c r="I336" s="229"/>
      <c r="J336" s="225"/>
      <c r="K336" s="225"/>
      <c r="L336" s="230"/>
      <c r="M336" s="231"/>
      <c r="N336" s="232"/>
      <c r="O336" s="232"/>
      <c r="P336" s="232"/>
      <c r="Q336" s="232"/>
      <c r="R336" s="232"/>
      <c r="S336" s="232"/>
      <c r="T336" s="233"/>
      <c r="AT336" s="234" t="s">
        <v>168</v>
      </c>
      <c r="AU336" s="234" t="s">
        <v>90</v>
      </c>
      <c r="AV336" s="13" t="s">
        <v>90</v>
      </c>
      <c r="AW336" s="13" t="s">
        <v>36</v>
      </c>
      <c r="AX336" s="13" t="s">
        <v>80</v>
      </c>
      <c r="AY336" s="234" t="s">
        <v>147</v>
      </c>
    </row>
    <row r="337" spans="1:65" s="13" customFormat="1" ht="11.25">
      <c r="B337" s="224"/>
      <c r="C337" s="225"/>
      <c r="D337" s="220" t="s">
        <v>168</v>
      </c>
      <c r="E337" s="226" t="s">
        <v>1</v>
      </c>
      <c r="F337" s="227" t="s">
        <v>535</v>
      </c>
      <c r="G337" s="225"/>
      <c r="H337" s="228">
        <v>30</v>
      </c>
      <c r="I337" s="229"/>
      <c r="J337" s="225"/>
      <c r="K337" s="225"/>
      <c r="L337" s="230"/>
      <c r="M337" s="231"/>
      <c r="N337" s="232"/>
      <c r="O337" s="232"/>
      <c r="P337" s="232"/>
      <c r="Q337" s="232"/>
      <c r="R337" s="232"/>
      <c r="S337" s="232"/>
      <c r="T337" s="233"/>
      <c r="AT337" s="234" t="s">
        <v>168</v>
      </c>
      <c r="AU337" s="234" t="s">
        <v>90</v>
      </c>
      <c r="AV337" s="13" t="s">
        <v>90</v>
      </c>
      <c r="AW337" s="13" t="s">
        <v>36</v>
      </c>
      <c r="AX337" s="13" t="s">
        <v>80</v>
      </c>
      <c r="AY337" s="234" t="s">
        <v>147</v>
      </c>
    </row>
    <row r="338" spans="1:65" s="14" customFormat="1" ht="11.25">
      <c r="B338" s="235"/>
      <c r="C338" s="236"/>
      <c r="D338" s="220" t="s">
        <v>168</v>
      </c>
      <c r="E338" s="237" t="s">
        <v>1</v>
      </c>
      <c r="F338" s="238" t="s">
        <v>173</v>
      </c>
      <c r="G338" s="236"/>
      <c r="H338" s="239">
        <v>89</v>
      </c>
      <c r="I338" s="240"/>
      <c r="J338" s="236"/>
      <c r="K338" s="236"/>
      <c r="L338" s="241"/>
      <c r="M338" s="242"/>
      <c r="N338" s="243"/>
      <c r="O338" s="243"/>
      <c r="P338" s="243"/>
      <c r="Q338" s="243"/>
      <c r="R338" s="243"/>
      <c r="S338" s="243"/>
      <c r="T338" s="244"/>
      <c r="AT338" s="245" t="s">
        <v>168</v>
      </c>
      <c r="AU338" s="245" t="s">
        <v>90</v>
      </c>
      <c r="AV338" s="14" t="s">
        <v>154</v>
      </c>
      <c r="AW338" s="14" t="s">
        <v>36</v>
      </c>
      <c r="AX338" s="14" t="s">
        <v>88</v>
      </c>
      <c r="AY338" s="245" t="s">
        <v>147</v>
      </c>
    </row>
    <row r="339" spans="1:65" s="12" customFormat="1" ht="22.9" customHeight="1">
      <c r="B339" s="192"/>
      <c r="C339" s="193"/>
      <c r="D339" s="194" t="s">
        <v>79</v>
      </c>
      <c r="E339" s="206" t="s">
        <v>536</v>
      </c>
      <c r="F339" s="206" t="s">
        <v>537</v>
      </c>
      <c r="G339" s="193"/>
      <c r="H339" s="193"/>
      <c r="I339" s="196"/>
      <c r="J339" s="207">
        <f>BK339</f>
        <v>0</v>
      </c>
      <c r="K339" s="193"/>
      <c r="L339" s="198"/>
      <c r="M339" s="199"/>
      <c r="N339" s="200"/>
      <c r="O339" s="200"/>
      <c r="P339" s="201">
        <f>SUM(P340:P354)</f>
        <v>0</v>
      </c>
      <c r="Q339" s="200"/>
      <c r="R339" s="201">
        <f>SUM(R340:R354)</f>
        <v>0</v>
      </c>
      <c r="S339" s="200"/>
      <c r="T339" s="202">
        <f>SUM(T340:T354)</f>
        <v>0</v>
      </c>
      <c r="AR339" s="203" t="s">
        <v>88</v>
      </c>
      <c r="AT339" s="204" t="s">
        <v>79</v>
      </c>
      <c r="AU339" s="204" t="s">
        <v>88</v>
      </c>
      <c r="AY339" s="203" t="s">
        <v>147</v>
      </c>
      <c r="BK339" s="205">
        <f>SUM(BK340:BK354)</f>
        <v>0</v>
      </c>
    </row>
    <row r="340" spans="1:65" s="2" customFormat="1" ht="24">
      <c r="A340" s="34"/>
      <c r="B340" s="35"/>
      <c r="C340" s="208" t="s">
        <v>538</v>
      </c>
      <c r="D340" s="208" t="s">
        <v>149</v>
      </c>
      <c r="E340" s="209" t="s">
        <v>539</v>
      </c>
      <c r="F340" s="210" t="s">
        <v>540</v>
      </c>
      <c r="G340" s="211" t="s">
        <v>222</v>
      </c>
      <c r="H340" s="212">
        <v>34.665999999999997</v>
      </c>
      <c r="I340" s="213"/>
      <c r="J340" s="214">
        <f>ROUND(I340*H340,2)</f>
        <v>0</v>
      </c>
      <c r="K340" s="210" t="s">
        <v>153</v>
      </c>
      <c r="L340" s="37"/>
      <c r="M340" s="215" t="s">
        <v>1</v>
      </c>
      <c r="N340" s="216" t="s">
        <v>45</v>
      </c>
      <c r="O340" s="71"/>
      <c r="P340" s="217">
        <f>O340*H340</f>
        <v>0</v>
      </c>
      <c r="Q340" s="217">
        <v>0</v>
      </c>
      <c r="R340" s="217">
        <f>Q340*H340</f>
        <v>0</v>
      </c>
      <c r="S340" s="217">
        <v>0</v>
      </c>
      <c r="T340" s="218">
        <f>S340*H340</f>
        <v>0</v>
      </c>
      <c r="U340" s="34"/>
      <c r="V340" s="34"/>
      <c r="W340" s="34"/>
      <c r="X340" s="34"/>
      <c r="Y340" s="34"/>
      <c r="Z340" s="34"/>
      <c r="AA340" s="34"/>
      <c r="AB340" s="34"/>
      <c r="AC340" s="34"/>
      <c r="AD340" s="34"/>
      <c r="AE340" s="34"/>
      <c r="AR340" s="219" t="s">
        <v>154</v>
      </c>
      <c r="AT340" s="219" t="s">
        <v>149</v>
      </c>
      <c r="AU340" s="219" t="s">
        <v>90</v>
      </c>
      <c r="AY340" s="16" t="s">
        <v>147</v>
      </c>
      <c r="BE340" s="114">
        <f>IF(N340="základní",J340,0)</f>
        <v>0</v>
      </c>
      <c r="BF340" s="114">
        <f>IF(N340="snížená",J340,0)</f>
        <v>0</v>
      </c>
      <c r="BG340" s="114">
        <f>IF(N340="zákl. přenesená",J340,0)</f>
        <v>0</v>
      </c>
      <c r="BH340" s="114">
        <f>IF(N340="sníž. přenesená",J340,0)</f>
        <v>0</v>
      </c>
      <c r="BI340" s="114">
        <f>IF(N340="nulová",J340,0)</f>
        <v>0</v>
      </c>
      <c r="BJ340" s="16" t="s">
        <v>88</v>
      </c>
      <c r="BK340" s="114">
        <f>ROUND(I340*H340,2)</f>
        <v>0</v>
      </c>
      <c r="BL340" s="16" t="s">
        <v>154</v>
      </c>
      <c r="BM340" s="219" t="s">
        <v>541</v>
      </c>
    </row>
    <row r="341" spans="1:65" s="2" customFormat="1" ht="58.5">
      <c r="A341" s="34"/>
      <c r="B341" s="35"/>
      <c r="C341" s="36"/>
      <c r="D341" s="220" t="s">
        <v>156</v>
      </c>
      <c r="E341" s="36"/>
      <c r="F341" s="221" t="s">
        <v>542</v>
      </c>
      <c r="G341" s="36"/>
      <c r="H341" s="36"/>
      <c r="I341" s="178"/>
      <c r="J341" s="36"/>
      <c r="K341" s="36"/>
      <c r="L341" s="37"/>
      <c r="M341" s="222"/>
      <c r="N341" s="223"/>
      <c r="O341" s="71"/>
      <c r="P341" s="71"/>
      <c r="Q341" s="71"/>
      <c r="R341" s="71"/>
      <c r="S341" s="71"/>
      <c r="T341" s="72"/>
      <c r="U341" s="34"/>
      <c r="V341" s="34"/>
      <c r="W341" s="34"/>
      <c r="X341" s="34"/>
      <c r="Y341" s="34"/>
      <c r="Z341" s="34"/>
      <c r="AA341" s="34"/>
      <c r="AB341" s="34"/>
      <c r="AC341" s="34"/>
      <c r="AD341" s="34"/>
      <c r="AE341" s="34"/>
      <c r="AT341" s="16" t="s">
        <v>156</v>
      </c>
      <c r="AU341" s="16" t="s">
        <v>90</v>
      </c>
    </row>
    <row r="342" spans="1:65" s="13" customFormat="1" ht="11.25">
      <c r="B342" s="224"/>
      <c r="C342" s="225"/>
      <c r="D342" s="220" t="s">
        <v>168</v>
      </c>
      <c r="E342" s="226" t="s">
        <v>1</v>
      </c>
      <c r="F342" s="227" t="s">
        <v>543</v>
      </c>
      <c r="G342" s="225"/>
      <c r="H342" s="228">
        <v>23.934999999999999</v>
      </c>
      <c r="I342" s="229"/>
      <c r="J342" s="225"/>
      <c r="K342" s="225"/>
      <c r="L342" s="230"/>
      <c r="M342" s="231"/>
      <c r="N342" s="232"/>
      <c r="O342" s="232"/>
      <c r="P342" s="232"/>
      <c r="Q342" s="232"/>
      <c r="R342" s="232"/>
      <c r="S342" s="232"/>
      <c r="T342" s="233"/>
      <c r="AT342" s="234" t="s">
        <v>168</v>
      </c>
      <c r="AU342" s="234" t="s">
        <v>90</v>
      </c>
      <c r="AV342" s="13" t="s">
        <v>90</v>
      </c>
      <c r="AW342" s="13" t="s">
        <v>36</v>
      </c>
      <c r="AX342" s="13" t="s">
        <v>80</v>
      </c>
      <c r="AY342" s="234" t="s">
        <v>147</v>
      </c>
    </row>
    <row r="343" spans="1:65" s="13" customFormat="1" ht="11.25">
      <c r="B343" s="224"/>
      <c r="C343" s="225"/>
      <c r="D343" s="220" t="s">
        <v>168</v>
      </c>
      <c r="E343" s="226" t="s">
        <v>1</v>
      </c>
      <c r="F343" s="227" t="s">
        <v>544</v>
      </c>
      <c r="G343" s="225"/>
      <c r="H343" s="228">
        <v>10.731</v>
      </c>
      <c r="I343" s="229"/>
      <c r="J343" s="225"/>
      <c r="K343" s="225"/>
      <c r="L343" s="230"/>
      <c r="M343" s="231"/>
      <c r="N343" s="232"/>
      <c r="O343" s="232"/>
      <c r="P343" s="232"/>
      <c r="Q343" s="232"/>
      <c r="R343" s="232"/>
      <c r="S343" s="232"/>
      <c r="T343" s="233"/>
      <c r="AT343" s="234" t="s">
        <v>168</v>
      </c>
      <c r="AU343" s="234" t="s">
        <v>90</v>
      </c>
      <c r="AV343" s="13" t="s">
        <v>90</v>
      </c>
      <c r="AW343" s="13" t="s">
        <v>36</v>
      </c>
      <c r="AX343" s="13" t="s">
        <v>80</v>
      </c>
      <c r="AY343" s="234" t="s">
        <v>147</v>
      </c>
    </row>
    <row r="344" spans="1:65" s="14" customFormat="1" ht="11.25">
      <c r="B344" s="235"/>
      <c r="C344" s="236"/>
      <c r="D344" s="220" t="s">
        <v>168</v>
      </c>
      <c r="E344" s="237" t="s">
        <v>1</v>
      </c>
      <c r="F344" s="238" t="s">
        <v>173</v>
      </c>
      <c r="G344" s="236"/>
      <c r="H344" s="239">
        <v>34.665999999999997</v>
      </c>
      <c r="I344" s="240"/>
      <c r="J344" s="236"/>
      <c r="K344" s="236"/>
      <c r="L344" s="241"/>
      <c r="M344" s="242"/>
      <c r="N344" s="243"/>
      <c r="O344" s="243"/>
      <c r="P344" s="243"/>
      <c r="Q344" s="243"/>
      <c r="R344" s="243"/>
      <c r="S344" s="243"/>
      <c r="T344" s="244"/>
      <c r="AT344" s="245" t="s">
        <v>168</v>
      </c>
      <c r="AU344" s="245" t="s">
        <v>90</v>
      </c>
      <c r="AV344" s="14" t="s">
        <v>154</v>
      </c>
      <c r="AW344" s="14" t="s">
        <v>36</v>
      </c>
      <c r="AX344" s="14" t="s">
        <v>88</v>
      </c>
      <c r="AY344" s="245" t="s">
        <v>147</v>
      </c>
    </row>
    <row r="345" spans="1:65" s="2" customFormat="1" ht="21.75" customHeight="1">
      <c r="A345" s="34"/>
      <c r="B345" s="35"/>
      <c r="C345" s="208" t="s">
        <v>545</v>
      </c>
      <c r="D345" s="208" t="s">
        <v>149</v>
      </c>
      <c r="E345" s="209" t="s">
        <v>546</v>
      </c>
      <c r="F345" s="210" t="s">
        <v>547</v>
      </c>
      <c r="G345" s="211" t="s">
        <v>222</v>
      </c>
      <c r="H345" s="212">
        <v>1005.314</v>
      </c>
      <c r="I345" s="213"/>
      <c r="J345" s="214">
        <f>ROUND(I345*H345,2)</f>
        <v>0</v>
      </c>
      <c r="K345" s="210" t="s">
        <v>153</v>
      </c>
      <c r="L345" s="37"/>
      <c r="M345" s="215" t="s">
        <v>1</v>
      </c>
      <c r="N345" s="216" t="s">
        <v>45</v>
      </c>
      <c r="O345" s="71"/>
      <c r="P345" s="217">
        <f>O345*H345</f>
        <v>0</v>
      </c>
      <c r="Q345" s="217">
        <v>0</v>
      </c>
      <c r="R345" s="217">
        <f>Q345*H345</f>
        <v>0</v>
      </c>
      <c r="S345" s="217">
        <v>0</v>
      </c>
      <c r="T345" s="218">
        <f>S345*H345</f>
        <v>0</v>
      </c>
      <c r="U345" s="34"/>
      <c r="V345" s="34"/>
      <c r="W345" s="34"/>
      <c r="X345" s="34"/>
      <c r="Y345" s="34"/>
      <c r="Z345" s="34"/>
      <c r="AA345" s="34"/>
      <c r="AB345" s="34"/>
      <c r="AC345" s="34"/>
      <c r="AD345" s="34"/>
      <c r="AE345" s="34"/>
      <c r="AR345" s="219" t="s">
        <v>154</v>
      </c>
      <c r="AT345" s="219" t="s">
        <v>149</v>
      </c>
      <c r="AU345" s="219" t="s">
        <v>90</v>
      </c>
      <c r="AY345" s="16" t="s">
        <v>147</v>
      </c>
      <c r="BE345" s="114">
        <f>IF(N345="základní",J345,0)</f>
        <v>0</v>
      </c>
      <c r="BF345" s="114">
        <f>IF(N345="snížená",J345,0)</f>
        <v>0</v>
      </c>
      <c r="BG345" s="114">
        <f>IF(N345="zákl. přenesená",J345,0)</f>
        <v>0</v>
      </c>
      <c r="BH345" s="114">
        <f>IF(N345="sníž. přenesená",J345,0)</f>
        <v>0</v>
      </c>
      <c r="BI345" s="114">
        <f>IF(N345="nulová",J345,0)</f>
        <v>0</v>
      </c>
      <c r="BJ345" s="16" t="s">
        <v>88</v>
      </c>
      <c r="BK345" s="114">
        <f>ROUND(I345*H345,2)</f>
        <v>0</v>
      </c>
      <c r="BL345" s="16" t="s">
        <v>154</v>
      </c>
      <c r="BM345" s="219" t="s">
        <v>548</v>
      </c>
    </row>
    <row r="346" spans="1:65" s="2" customFormat="1" ht="58.5">
      <c r="A346" s="34"/>
      <c r="B346" s="35"/>
      <c r="C346" s="36"/>
      <c r="D346" s="220" t="s">
        <v>156</v>
      </c>
      <c r="E346" s="36"/>
      <c r="F346" s="221" t="s">
        <v>542</v>
      </c>
      <c r="G346" s="36"/>
      <c r="H346" s="36"/>
      <c r="I346" s="178"/>
      <c r="J346" s="36"/>
      <c r="K346" s="36"/>
      <c r="L346" s="37"/>
      <c r="M346" s="222"/>
      <c r="N346" s="223"/>
      <c r="O346" s="71"/>
      <c r="P346" s="71"/>
      <c r="Q346" s="71"/>
      <c r="R346" s="71"/>
      <c r="S346" s="71"/>
      <c r="T346" s="72"/>
      <c r="U346" s="34"/>
      <c r="V346" s="34"/>
      <c r="W346" s="34"/>
      <c r="X346" s="34"/>
      <c r="Y346" s="34"/>
      <c r="Z346" s="34"/>
      <c r="AA346" s="34"/>
      <c r="AB346" s="34"/>
      <c r="AC346" s="34"/>
      <c r="AD346" s="34"/>
      <c r="AE346" s="34"/>
      <c r="AT346" s="16" t="s">
        <v>156</v>
      </c>
      <c r="AU346" s="16" t="s">
        <v>90</v>
      </c>
    </row>
    <row r="347" spans="1:65" s="13" customFormat="1" ht="11.25">
      <c r="B347" s="224"/>
      <c r="C347" s="225"/>
      <c r="D347" s="220" t="s">
        <v>168</v>
      </c>
      <c r="E347" s="225"/>
      <c r="F347" s="227" t="s">
        <v>549</v>
      </c>
      <c r="G347" s="225"/>
      <c r="H347" s="228">
        <v>1005.314</v>
      </c>
      <c r="I347" s="229"/>
      <c r="J347" s="225"/>
      <c r="K347" s="225"/>
      <c r="L347" s="230"/>
      <c r="M347" s="231"/>
      <c r="N347" s="232"/>
      <c r="O347" s="232"/>
      <c r="P347" s="232"/>
      <c r="Q347" s="232"/>
      <c r="R347" s="232"/>
      <c r="S347" s="232"/>
      <c r="T347" s="233"/>
      <c r="AT347" s="234" t="s">
        <v>168</v>
      </c>
      <c r="AU347" s="234" t="s">
        <v>90</v>
      </c>
      <c r="AV347" s="13" t="s">
        <v>90</v>
      </c>
      <c r="AW347" s="13" t="s">
        <v>4</v>
      </c>
      <c r="AX347" s="13" t="s">
        <v>88</v>
      </c>
      <c r="AY347" s="234" t="s">
        <v>147</v>
      </c>
    </row>
    <row r="348" spans="1:65" s="2" customFormat="1" ht="36">
      <c r="A348" s="34"/>
      <c r="B348" s="35"/>
      <c r="C348" s="208" t="s">
        <v>550</v>
      </c>
      <c r="D348" s="208" t="s">
        <v>149</v>
      </c>
      <c r="E348" s="209" t="s">
        <v>551</v>
      </c>
      <c r="F348" s="210" t="s">
        <v>552</v>
      </c>
      <c r="G348" s="211" t="s">
        <v>222</v>
      </c>
      <c r="H348" s="212">
        <v>23.956</v>
      </c>
      <c r="I348" s="213"/>
      <c r="J348" s="214">
        <f>ROUND(I348*H348,2)</f>
        <v>0</v>
      </c>
      <c r="K348" s="210" t="s">
        <v>153</v>
      </c>
      <c r="L348" s="37"/>
      <c r="M348" s="215" t="s">
        <v>1</v>
      </c>
      <c r="N348" s="216" t="s">
        <v>45</v>
      </c>
      <c r="O348" s="71"/>
      <c r="P348" s="217">
        <f>O348*H348</f>
        <v>0</v>
      </c>
      <c r="Q348" s="217">
        <v>0</v>
      </c>
      <c r="R348" s="217">
        <f>Q348*H348</f>
        <v>0</v>
      </c>
      <c r="S348" s="217">
        <v>0</v>
      </c>
      <c r="T348" s="218">
        <f>S348*H348</f>
        <v>0</v>
      </c>
      <c r="U348" s="34"/>
      <c r="V348" s="34"/>
      <c r="W348" s="34"/>
      <c r="X348" s="34"/>
      <c r="Y348" s="34"/>
      <c r="Z348" s="34"/>
      <c r="AA348" s="34"/>
      <c r="AB348" s="34"/>
      <c r="AC348" s="34"/>
      <c r="AD348" s="34"/>
      <c r="AE348" s="34"/>
      <c r="AR348" s="219" t="s">
        <v>154</v>
      </c>
      <c r="AT348" s="219" t="s">
        <v>149</v>
      </c>
      <c r="AU348" s="219" t="s">
        <v>90</v>
      </c>
      <c r="AY348" s="16" t="s">
        <v>147</v>
      </c>
      <c r="BE348" s="114">
        <f>IF(N348="základní",J348,0)</f>
        <v>0</v>
      </c>
      <c r="BF348" s="114">
        <f>IF(N348="snížená",J348,0)</f>
        <v>0</v>
      </c>
      <c r="BG348" s="114">
        <f>IF(N348="zákl. přenesená",J348,0)</f>
        <v>0</v>
      </c>
      <c r="BH348" s="114">
        <f>IF(N348="sníž. přenesená",J348,0)</f>
        <v>0</v>
      </c>
      <c r="BI348" s="114">
        <f>IF(N348="nulová",J348,0)</f>
        <v>0</v>
      </c>
      <c r="BJ348" s="16" t="s">
        <v>88</v>
      </c>
      <c r="BK348" s="114">
        <f>ROUND(I348*H348,2)</f>
        <v>0</v>
      </c>
      <c r="BL348" s="16" t="s">
        <v>154</v>
      </c>
      <c r="BM348" s="219" t="s">
        <v>553</v>
      </c>
    </row>
    <row r="349" spans="1:65" s="2" customFormat="1" ht="39">
      <c r="A349" s="34"/>
      <c r="B349" s="35"/>
      <c r="C349" s="36"/>
      <c r="D349" s="220" t="s">
        <v>156</v>
      </c>
      <c r="E349" s="36"/>
      <c r="F349" s="221" t="s">
        <v>554</v>
      </c>
      <c r="G349" s="36"/>
      <c r="H349" s="36"/>
      <c r="I349" s="178"/>
      <c r="J349" s="36"/>
      <c r="K349" s="36"/>
      <c r="L349" s="37"/>
      <c r="M349" s="222"/>
      <c r="N349" s="223"/>
      <c r="O349" s="71"/>
      <c r="P349" s="71"/>
      <c r="Q349" s="71"/>
      <c r="R349" s="71"/>
      <c r="S349" s="71"/>
      <c r="T349" s="72"/>
      <c r="U349" s="34"/>
      <c r="V349" s="34"/>
      <c r="W349" s="34"/>
      <c r="X349" s="34"/>
      <c r="Y349" s="34"/>
      <c r="Z349" s="34"/>
      <c r="AA349" s="34"/>
      <c r="AB349" s="34"/>
      <c r="AC349" s="34"/>
      <c r="AD349" s="34"/>
      <c r="AE349" s="34"/>
      <c r="AT349" s="16" t="s">
        <v>156</v>
      </c>
      <c r="AU349" s="16" t="s">
        <v>90</v>
      </c>
    </row>
    <row r="350" spans="1:65" s="2" customFormat="1" ht="44.25" customHeight="1">
      <c r="A350" s="34"/>
      <c r="B350" s="35"/>
      <c r="C350" s="208" t="s">
        <v>555</v>
      </c>
      <c r="D350" s="208" t="s">
        <v>149</v>
      </c>
      <c r="E350" s="209" t="s">
        <v>556</v>
      </c>
      <c r="F350" s="210" t="s">
        <v>557</v>
      </c>
      <c r="G350" s="211" t="s">
        <v>222</v>
      </c>
      <c r="H350" s="212">
        <v>250.70400000000001</v>
      </c>
      <c r="I350" s="213"/>
      <c r="J350" s="214">
        <f>ROUND(I350*H350,2)</f>
        <v>0</v>
      </c>
      <c r="K350" s="210" t="s">
        <v>153</v>
      </c>
      <c r="L350" s="37"/>
      <c r="M350" s="215" t="s">
        <v>1</v>
      </c>
      <c r="N350" s="216" t="s">
        <v>45</v>
      </c>
      <c r="O350" s="71"/>
      <c r="P350" s="217">
        <f>O350*H350</f>
        <v>0</v>
      </c>
      <c r="Q350" s="217">
        <v>0</v>
      </c>
      <c r="R350" s="217">
        <f>Q350*H350</f>
        <v>0</v>
      </c>
      <c r="S350" s="217">
        <v>0</v>
      </c>
      <c r="T350" s="218">
        <f>S350*H350</f>
        <v>0</v>
      </c>
      <c r="U350" s="34"/>
      <c r="V350" s="34"/>
      <c r="W350" s="34"/>
      <c r="X350" s="34"/>
      <c r="Y350" s="34"/>
      <c r="Z350" s="34"/>
      <c r="AA350" s="34"/>
      <c r="AB350" s="34"/>
      <c r="AC350" s="34"/>
      <c r="AD350" s="34"/>
      <c r="AE350" s="34"/>
      <c r="AR350" s="219" t="s">
        <v>154</v>
      </c>
      <c r="AT350" s="219" t="s">
        <v>149</v>
      </c>
      <c r="AU350" s="219" t="s">
        <v>90</v>
      </c>
      <c r="AY350" s="16" t="s">
        <v>147</v>
      </c>
      <c r="BE350" s="114">
        <f>IF(N350="základní",J350,0)</f>
        <v>0</v>
      </c>
      <c r="BF350" s="114">
        <f>IF(N350="snížená",J350,0)</f>
        <v>0</v>
      </c>
      <c r="BG350" s="114">
        <f>IF(N350="zákl. přenesená",J350,0)</f>
        <v>0</v>
      </c>
      <c r="BH350" s="114">
        <f>IF(N350="sníž. přenesená",J350,0)</f>
        <v>0</v>
      </c>
      <c r="BI350" s="114">
        <f>IF(N350="nulová",J350,0)</f>
        <v>0</v>
      </c>
      <c r="BJ350" s="16" t="s">
        <v>88</v>
      </c>
      <c r="BK350" s="114">
        <f>ROUND(I350*H350,2)</f>
        <v>0</v>
      </c>
      <c r="BL350" s="16" t="s">
        <v>154</v>
      </c>
      <c r="BM350" s="219" t="s">
        <v>558</v>
      </c>
    </row>
    <row r="351" spans="1:65" s="2" customFormat="1" ht="39">
      <c r="A351" s="34"/>
      <c r="B351" s="35"/>
      <c r="C351" s="36"/>
      <c r="D351" s="220" t="s">
        <v>156</v>
      </c>
      <c r="E351" s="36"/>
      <c r="F351" s="221" t="s">
        <v>554</v>
      </c>
      <c r="G351" s="36"/>
      <c r="H351" s="36"/>
      <c r="I351" s="178"/>
      <c r="J351" s="36"/>
      <c r="K351" s="36"/>
      <c r="L351" s="37"/>
      <c r="M351" s="222"/>
      <c r="N351" s="223"/>
      <c r="O351" s="71"/>
      <c r="P351" s="71"/>
      <c r="Q351" s="71"/>
      <c r="R351" s="71"/>
      <c r="S351" s="71"/>
      <c r="T351" s="72"/>
      <c r="U351" s="34"/>
      <c r="V351" s="34"/>
      <c r="W351" s="34"/>
      <c r="X351" s="34"/>
      <c r="Y351" s="34"/>
      <c r="Z351" s="34"/>
      <c r="AA351" s="34"/>
      <c r="AB351" s="34"/>
      <c r="AC351" s="34"/>
      <c r="AD351" s="34"/>
      <c r="AE351" s="34"/>
      <c r="AT351" s="16" t="s">
        <v>156</v>
      </c>
      <c r="AU351" s="16" t="s">
        <v>90</v>
      </c>
    </row>
    <row r="352" spans="1:65" s="13" customFormat="1" ht="11.25">
      <c r="B352" s="224"/>
      <c r="C352" s="225"/>
      <c r="D352" s="220" t="s">
        <v>168</v>
      </c>
      <c r="E352" s="226" t="s">
        <v>1</v>
      </c>
      <c r="F352" s="227" t="s">
        <v>559</v>
      </c>
      <c r="G352" s="225"/>
      <c r="H352" s="228">
        <v>250.70400000000001</v>
      </c>
      <c r="I352" s="229"/>
      <c r="J352" s="225"/>
      <c r="K352" s="225"/>
      <c r="L352" s="230"/>
      <c r="M352" s="231"/>
      <c r="N352" s="232"/>
      <c r="O352" s="232"/>
      <c r="P352" s="232"/>
      <c r="Q352" s="232"/>
      <c r="R352" s="232"/>
      <c r="S352" s="232"/>
      <c r="T352" s="233"/>
      <c r="AT352" s="234" t="s">
        <v>168</v>
      </c>
      <c r="AU352" s="234" t="s">
        <v>90</v>
      </c>
      <c r="AV352" s="13" t="s">
        <v>90</v>
      </c>
      <c r="AW352" s="13" t="s">
        <v>36</v>
      </c>
      <c r="AX352" s="13" t="s">
        <v>88</v>
      </c>
      <c r="AY352" s="234" t="s">
        <v>147</v>
      </c>
    </row>
    <row r="353" spans="1:65" s="2" customFormat="1" ht="44.25" customHeight="1">
      <c r="A353" s="34"/>
      <c r="B353" s="35"/>
      <c r="C353" s="208" t="s">
        <v>560</v>
      </c>
      <c r="D353" s="208" t="s">
        <v>149</v>
      </c>
      <c r="E353" s="209" t="s">
        <v>561</v>
      </c>
      <c r="F353" s="210" t="s">
        <v>562</v>
      </c>
      <c r="G353" s="211" t="s">
        <v>222</v>
      </c>
      <c r="H353" s="212">
        <v>10.731</v>
      </c>
      <c r="I353" s="213"/>
      <c r="J353" s="214">
        <f>ROUND(I353*H353,2)</f>
        <v>0</v>
      </c>
      <c r="K353" s="210" t="s">
        <v>153</v>
      </c>
      <c r="L353" s="37"/>
      <c r="M353" s="215" t="s">
        <v>1</v>
      </c>
      <c r="N353" s="216" t="s">
        <v>45</v>
      </c>
      <c r="O353" s="71"/>
      <c r="P353" s="217">
        <f>O353*H353</f>
        <v>0</v>
      </c>
      <c r="Q353" s="217">
        <v>0</v>
      </c>
      <c r="R353" s="217">
        <f>Q353*H353</f>
        <v>0</v>
      </c>
      <c r="S353" s="217">
        <v>0</v>
      </c>
      <c r="T353" s="218">
        <f>S353*H353</f>
        <v>0</v>
      </c>
      <c r="U353" s="34"/>
      <c r="V353" s="34"/>
      <c r="W353" s="34"/>
      <c r="X353" s="34"/>
      <c r="Y353" s="34"/>
      <c r="Z353" s="34"/>
      <c r="AA353" s="34"/>
      <c r="AB353" s="34"/>
      <c r="AC353" s="34"/>
      <c r="AD353" s="34"/>
      <c r="AE353" s="34"/>
      <c r="AR353" s="219" t="s">
        <v>154</v>
      </c>
      <c r="AT353" s="219" t="s">
        <v>149</v>
      </c>
      <c r="AU353" s="219" t="s">
        <v>90</v>
      </c>
      <c r="AY353" s="16" t="s">
        <v>147</v>
      </c>
      <c r="BE353" s="114">
        <f>IF(N353="základní",J353,0)</f>
        <v>0</v>
      </c>
      <c r="BF353" s="114">
        <f>IF(N353="snížená",J353,0)</f>
        <v>0</v>
      </c>
      <c r="BG353" s="114">
        <f>IF(N353="zákl. přenesená",J353,0)</f>
        <v>0</v>
      </c>
      <c r="BH353" s="114">
        <f>IF(N353="sníž. přenesená",J353,0)</f>
        <v>0</v>
      </c>
      <c r="BI353" s="114">
        <f>IF(N353="nulová",J353,0)</f>
        <v>0</v>
      </c>
      <c r="BJ353" s="16" t="s">
        <v>88</v>
      </c>
      <c r="BK353" s="114">
        <f>ROUND(I353*H353,2)</f>
        <v>0</v>
      </c>
      <c r="BL353" s="16" t="s">
        <v>154</v>
      </c>
      <c r="BM353" s="219" t="s">
        <v>563</v>
      </c>
    </row>
    <row r="354" spans="1:65" s="2" customFormat="1" ht="39">
      <c r="A354" s="34"/>
      <c r="B354" s="35"/>
      <c r="C354" s="36"/>
      <c r="D354" s="220" t="s">
        <v>156</v>
      </c>
      <c r="E354" s="36"/>
      <c r="F354" s="221" t="s">
        <v>554</v>
      </c>
      <c r="G354" s="36"/>
      <c r="H354" s="36"/>
      <c r="I354" s="178"/>
      <c r="J354" s="36"/>
      <c r="K354" s="36"/>
      <c r="L354" s="37"/>
      <c r="M354" s="222"/>
      <c r="N354" s="223"/>
      <c r="O354" s="71"/>
      <c r="P354" s="71"/>
      <c r="Q354" s="71"/>
      <c r="R354" s="71"/>
      <c r="S354" s="71"/>
      <c r="T354" s="72"/>
      <c r="U354" s="34"/>
      <c r="V354" s="34"/>
      <c r="W354" s="34"/>
      <c r="X354" s="34"/>
      <c r="Y354" s="34"/>
      <c r="Z354" s="34"/>
      <c r="AA354" s="34"/>
      <c r="AB354" s="34"/>
      <c r="AC354" s="34"/>
      <c r="AD354" s="34"/>
      <c r="AE354" s="34"/>
      <c r="AT354" s="16" t="s">
        <v>156</v>
      </c>
      <c r="AU354" s="16" t="s">
        <v>90</v>
      </c>
    </row>
    <row r="355" spans="1:65" s="12" customFormat="1" ht="22.9" customHeight="1">
      <c r="B355" s="192"/>
      <c r="C355" s="193"/>
      <c r="D355" s="194" t="s">
        <v>79</v>
      </c>
      <c r="E355" s="206" t="s">
        <v>564</v>
      </c>
      <c r="F355" s="206" t="s">
        <v>565</v>
      </c>
      <c r="G355" s="193"/>
      <c r="H355" s="193"/>
      <c r="I355" s="196"/>
      <c r="J355" s="207">
        <f>BK355</f>
        <v>0</v>
      </c>
      <c r="K355" s="193"/>
      <c r="L355" s="198"/>
      <c r="M355" s="199"/>
      <c r="N355" s="200"/>
      <c r="O355" s="200"/>
      <c r="P355" s="201">
        <f>SUM(P356:P362)</f>
        <v>0</v>
      </c>
      <c r="Q355" s="200"/>
      <c r="R355" s="201">
        <f>SUM(R356:R362)</f>
        <v>0</v>
      </c>
      <c r="S355" s="200"/>
      <c r="T355" s="202">
        <f>SUM(T356:T362)</f>
        <v>0</v>
      </c>
      <c r="AR355" s="203" t="s">
        <v>88</v>
      </c>
      <c r="AT355" s="204" t="s">
        <v>79</v>
      </c>
      <c r="AU355" s="204" t="s">
        <v>88</v>
      </c>
      <c r="AY355" s="203" t="s">
        <v>147</v>
      </c>
      <c r="BK355" s="205">
        <f>SUM(BK356:BK362)</f>
        <v>0</v>
      </c>
    </row>
    <row r="356" spans="1:65" s="2" customFormat="1" ht="33" customHeight="1">
      <c r="A356" s="34"/>
      <c r="B356" s="35"/>
      <c r="C356" s="208" t="s">
        <v>566</v>
      </c>
      <c r="D356" s="208" t="s">
        <v>149</v>
      </c>
      <c r="E356" s="209" t="s">
        <v>567</v>
      </c>
      <c r="F356" s="210" t="s">
        <v>568</v>
      </c>
      <c r="G356" s="211" t="s">
        <v>222</v>
      </c>
      <c r="H356" s="212">
        <v>370.02600000000001</v>
      </c>
      <c r="I356" s="213"/>
      <c r="J356" s="214">
        <f>ROUND(I356*H356,2)</f>
        <v>0</v>
      </c>
      <c r="K356" s="210" t="s">
        <v>153</v>
      </c>
      <c r="L356" s="37"/>
      <c r="M356" s="215" t="s">
        <v>1</v>
      </c>
      <c r="N356" s="216" t="s">
        <v>45</v>
      </c>
      <c r="O356" s="71"/>
      <c r="P356" s="217">
        <f>O356*H356</f>
        <v>0</v>
      </c>
      <c r="Q356" s="217">
        <v>0</v>
      </c>
      <c r="R356" s="217">
        <f>Q356*H356</f>
        <v>0</v>
      </c>
      <c r="S356" s="217">
        <v>0</v>
      </c>
      <c r="T356" s="218">
        <f>S356*H356</f>
        <v>0</v>
      </c>
      <c r="U356" s="34"/>
      <c r="V356" s="34"/>
      <c r="W356" s="34"/>
      <c r="X356" s="34"/>
      <c r="Y356" s="34"/>
      <c r="Z356" s="34"/>
      <c r="AA356" s="34"/>
      <c r="AB356" s="34"/>
      <c r="AC356" s="34"/>
      <c r="AD356" s="34"/>
      <c r="AE356" s="34"/>
      <c r="AR356" s="219" t="s">
        <v>154</v>
      </c>
      <c r="AT356" s="219" t="s">
        <v>149</v>
      </c>
      <c r="AU356" s="219" t="s">
        <v>90</v>
      </c>
      <c r="AY356" s="16" t="s">
        <v>147</v>
      </c>
      <c r="BE356" s="114">
        <f>IF(N356="základní",J356,0)</f>
        <v>0</v>
      </c>
      <c r="BF356" s="114">
        <f>IF(N356="snížená",J356,0)</f>
        <v>0</v>
      </c>
      <c r="BG356" s="114">
        <f>IF(N356="zákl. přenesená",J356,0)</f>
        <v>0</v>
      </c>
      <c r="BH356" s="114">
        <f>IF(N356="sníž. přenesená",J356,0)</f>
        <v>0</v>
      </c>
      <c r="BI356" s="114">
        <f>IF(N356="nulová",J356,0)</f>
        <v>0</v>
      </c>
      <c r="BJ356" s="16" t="s">
        <v>88</v>
      </c>
      <c r="BK356" s="114">
        <f>ROUND(I356*H356,2)</f>
        <v>0</v>
      </c>
      <c r="BL356" s="16" t="s">
        <v>154</v>
      </c>
      <c r="BM356" s="219" t="s">
        <v>569</v>
      </c>
    </row>
    <row r="357" spans="1:65" s="2" customFormat="1" ht="29.25">
      <c r="A357" s="34"/>
      <c r="B357" s="35"/>
      <c r="C357" s="36"/>
      <c r="D357" s="220" t="s">
        <v>156</v>
      </c>
      <c r="E357" s="36"/>
      <c r="F357" s="221" t="s">
        <v>570</v>
      </c>
      <c r="G357" s="36"/>
      <c r="H357" s="36"/>
      <c r="I357" s="178"/>
      <c r="J357" s="36"/>
      <c r="K357" s="36"/>
      <c r="L357" s="37"/>
      <c r="M357" s="222"/>
      <c r="N357" s="223"/>
      <c r="O357" s="71"/>
      <c r="P357" s="71"/>
      <c r="Q357" s="71"/>
      <c r="R357" s="71"/>
      <c r="S357" s="71"/>
      <c r="T357" s="72"/>
      <c r="U357" s="34"/>
      <c r="V357" s="34"/>
      <c r="W357" s="34"/>
      <c r="X357" s="34"/>
      <c r="Y357" s="34"/>
      <c r="Z357" s="34"/>
      <c r="AA357" s="34"/>
      <c r="AB357" s="34"/>
      <c r="AC357" s="34"/>
      <c r="AD357" s="34"/>
      <c r="AE357" s="34"/>
      <c r="AT357" s="16" t="s">
        <v>156</v>
      </c>
      <c r="AU357" s="16" t="s">
        <v>90</v>
      </c>
    </row>
    <row r="358" spans="1:65" s="2" customFormat="1" ht="33" customHeight="1">
      <c r="A358" s="34"/>
      <c r="B358" s="35"/>
      <c r="C358" s="208" t="s">
        <v>571</v>
      </c>
      <c r="D358" s="208" t="s">
        <v>149</v>
      </c>
      <c r="E358" s="209" t="s">
        <v>572</v>
      </c>
      <c r="F358" s="210" t="s">
        <v>573</v>
      </c>
      <c r="G358" s="211" t="s">
        <v>222</v>
      </c>
      <c r="H358" s="212">
        <v>370.02600000000001</v>
      </c>
      <c r="I358" s="213"/>
      <c r="J358" s="214">
        <f>ROUND(I358*H358,2)</f>
        <v>0</v>
      </c>
      <c r="K358" s="210" t="s">
        <v>153</v>
      </c>
      <c r="L358" s="37"/>
      <c r="M358" s="215" t="s">
        <v>1</v>
      </c>
      <c r="N358" s="216" t="s">
        <v>45</v>
      </c>
      <c r="O358" s="71"/>
      <c r="P358" s="217">
        <f>O358*H358</f>
        <v>0</v>
      </c>
      <c r="Q358" s="217">
        <v>0</v>
      </c>
      <c r="R358" s="217">
        <f>Q358*H358</f>
        <v>0</v>
      </c>
      <c r="S358" s="217">
        <v>0</v>
      </c>
      <c r="T358" s="218">
        <f>S358*H358</f>
        <v>0</v>
      </c>
      <c r="U358" s="34"/>
      <c r="V358" s="34"/>
      <c r="W358" s="34"/>
      <c r="X358" s="34"/>
      <c r="Y358" s="34"/>
      <c r="Z358" s="34"/>
      <c r="AA358" s="34"/>
      <c r="AB358" s="34"/>
      <c r="AC358" s="34"/>
      <c r="AD358" s="34"/>
      <c r="AE358" s="34"/>
      <c r="AR358" s="219" t="s">
        <v>154</v>
      </c>
      <c r="AT358" s="219" t="s">
        <v>149</v>
      </c>
      <c r="AU358" s="219" t="s">
        <v>90</v>
      </c>
      <c r="AY358" s="16" t="s">
        <v>147</v>
      </c>
      <c r="BE358" s="114">
        <f>IF(N358="základní",J358,0)</f>
        <v>0</v>
      </c>
      <c r="BF358" s="114">
        <f>IF(N358="snížená",J358,0)</f>
        <v>0</v>
      </c>
      <c r="BG358" s="114">
        <f>IF(N358="zákl. přenesená",J358,0)</f>
        <v>0</v>
      </c>
      <c r="BH358" s="114">
        <f>IF(N358="sníž. přenesená",J358,0)</f>
        <v>0</v>
      </c>
      <c r="BI358" s="114">
        <f>IF(N358="nulová",J358,0)</f>
        <v>0</v>
      </c>
      <c r="BJ358" s="16" t="s">
        <v>88</v>
      </c>
      <c r="BK358" s="114">
        <f>ROUND(I358*H358,2)</f>
        <v>0</v>
      </c>
      <c r="BL358" s="16" t="s">
        <v>154</v>
      </c>
      <c r="BM358" s="219" t="s">
        <v>574</v>
      </c>
    </row>
    <row r="359" spans="1:65" s="2" customFormat="1" ht="29.25">
      <c r="A359" s="34"/>
      <c r="B359" s="35"/>
      <c r="C359" s="36"/>
      <c r="D359" s="220" t="s">
        <v>156</v>
      </c>
      <c r="E359" s="36"/>
      <c r="F359" s="221" t="s">
        <v>570</v>
      </c>
      <c r="G359" s="36"/>
      <c r="H359" s="36"/>
      <c r="I359" s="178"/>
      <c r="J359" s="36"/>
      <c r="K359" s="36"/>
      <c r="L359" s="37"/>
      <c r="M359" s="222"/>
      <c r="N359" s="223"/>
      <c r="O359" s="71"/>
      <c r="P359" s="71"/>
      <c r="Q359" s="71"/>
      <c r="R359" s="71"/>
      <c r="S359" s="71"/>
      <c r="T359" s="72"/>
      <c r="U359" s="34"/>
      <c r="V359" s="34"/>
      <c r="W359" s="34"/>
      <c r="X359" s="34"/>
      <c r="Y359" s="34"/>
      <c r="Z359" s="34"/>
      <c r="AA359" s="34"/>
      <c r="AB359" s="34"/>
      <c r="AC359" s="34"/>
      <c r="AD359" s="34"/>
      <c r="AE359" s="34"/>
      <c r="AT359" s="16" t="s">
        <v>156</v>
      </c>
      <c r="AU359" s="16" t="s">
        <v>90</v>
      </c>
    </row>
    <row r="360" spans="1:65" s="2" customFormat="1" ht="36">
      <c r="A360" s="34"/>
      <c r="B360" s="35"/>
      <c r="C360" s="208" t="s">
        <v>575</v>
      </c>
      <c r="D360" s="208" t="s">
        <v>149</v>
      </c>
      <c r="E360" s="209" t="s">
        <v>576</v>
      </c>
      <c r="F360" s="210" t="s">
        <v>577</v>
      </c>
      <c r="G360" s="211" t="s">
        <v>222</v>
      </c>
      <c r="H360" s="212">
        <v>2220.1559999999999</v>
      </c>
      <c r="I360" s="213"/>
      <c r="J360" s="214">
        <f>ROUND(I360*H360,2)</f>
        <v>0</v>
      </c>
      <c r="K360" s="210" t="s">
        <v>153</v>
      </c>
      <c r="L360" s="37"/>
      <c r="M360" s="215" t="s">
        <v>1</v>
      </c>
      <c r="N360" s="216" t="s">
        <v>45</v>
      </c>
      <c r="O360" s="71"/>
      <c r="P360" s="217">
        <f>O360*H360</f>
        <v>0</v>
      </c>
      <c r="Q360" s="217">
        <v>0</v>
      </c>
      <c r="R360" s="217">
        <f>Q360*H360</f>
        <v>0</v>
      </c>
      <c r="S360" s="217">
        <v>0</v>
      </c>
      <c r="T360" s="218">
        <f>S360*H360</f>
        <v>0</v>
      </c>
      <c r="U360" s="34"/>
      <c r="V360" s="34"/>
      <c r="W360" s="34"/>
      <c r="X360" s="34"/>
      <c r="Y360" s="34"/>
      <c r="Z360" s="34"/>
      <c r="AA360" s="34"/>
      <c r="AB360" s="34"/>
      <c r="AC360" s="34"/>
      <c r="AD360" s="34"/>
      <c r="AE360" s="34"/>
      <c r="AR360" s="219" t="s">
        <v>154</v>
      </c>
      <c r="AT360" s="219" t="s">
        <v>149</v>
      </c>
      <c r="AU360" s="219" t="s">
        <v>90</v>
      </c>
      <c r="AY360" s="16" t="s">
        <v>147</v>
      </c>
      <c r="BE360" s="114">
        <f>IF(N360="základní",J360,0)</f>
        <v>0</v>
      </c>
      <c r="BF360" s="114">
        <f>IF(N360="snížená",J360,0)</f>
        <v>0</v>
      </c>
      <c r="BG360" s="114">
        <f>IF(N360="zákl. přenesená",J360,0)</f>
        <v>0</v>
      </c>
      <c r="BH360" s="114">
        <f>IF(N360="sníž. přenesená",J360,0)</f>
        <v>0</v>
      </c>
      <c r="BI360" s="114">
        <f>IF(N360="nulová",J360,0)</f>
        <v>0</v>
      </c>
      <c r="BJ360" s="16" t="s">
        <v>88</v>
      </c>
      <c r="BK360" s="114">
        <f>ROUND(I360*H360,2)</f>
        <v>0</v>
      </c>
      <c r="BL360" s="16" t="s">
        <v>154</v>
      </c>
      <c r="BM360" s="219" t="s">
        <v>578</v>
      </c>
    </row>
    <row r="361" spans="1:65" s="2" customFormat="1" ht="29.25">
      <c r="A361" s="34"/>
      <c r="B361" s="35"/>
      <c r="C361" s="36"/>
      <c r="D361" s="220" t="s">
        <v>156</v>
      </c>
      <c r="E361" s="36"/>
      <c r="F361" s="221" t="s">
        <v>570</v>
      </c>
      <c r="G361" s="36"/>
      <c r="H361" s="36"/>
      <c r="I361" s="178"/>
      <c r="J361" s="36"/>
      <c r="K361" s="36"/>
      <c r="L361" s="37"/>
      <c r="M361" s="222"/>
      <c r="N361" s="223"/>
      <c r="O361" s="71"/>
      <c r="P361" s="71"/>
      <c r="Q361" s="71"/>
      <c r="R361" s="71"/>
      <c r="S361" s="71"/>
      <c r="T361" s="72"/>
      <c r="U361" s="34"/>
      <c r="V361" s="34"/>
      <c r="W361" s="34"/>
      <c r="X361" s="34"/>
      <c r="Y361" s="34"/>
      <c r="Z361" s="34"/>
      <c r="AA361" s="34"/>
      <c r="AB361" s="34"/>
      <c r="AC361" s="34"/>
      <c r="AD361" s="34"/>
      <c r="AE361" s="34"/>
      <c r="AT361" s="16" t="s">
        <v>156</v>
      </c>
      <c r="AU361" s="16" t="s">
        <v>90</v>
      </c>
    </row>
    <row r="362" spans="1:65" s="13" customFormat="1" ht="11.25">
      <c r="B362" s="224"/>
      <c r="C362" s="225"/>
      <c r="D362" s="220" t="s">
        <v>168</v>
      </c>
      <c r="E362" s="225"/>
      <c r="F362" s="227" t="s">
        <v>579</v>
      </c>
      <c r="G362" s="225"/>
      <c r="H362" s="228">
        <v>2220.1559999999999</v>
      </c>
      <c r="I362" s="229"/>
      <c r="J362" s="225"/>
      <c r="K362" s="225"/>
      <c r="L362" s="230"/>
      <c r="M362" s="256"/>
      <c r="N362" s="257"/>
      <c r="O362" s="257"/>
      <c r="P362" s="257"/>
      <c r="Q362" s="257"/>
      <c r="R362" s="257"/>
      <c r="S362" s="257"/>
      <c r="T362" s="258"/>
      <c r="AT362" s="234" t="s">
        <v>168</v>
      </c>
      <c r="AU362" s="234" t="s">
        <v>90</v>
      </c>
      <c r="AV362" s="13" t="s">
        <v>90</v>
      </c>
      <c r="AW362" s="13" t="s">
        <v>4</v>
      </c>
      <c r="AX362" s="13" t="s">
        <v>88</v>
      </c>
      <c r="AY362" s="234" t="s">
        <v>147</v>
      </c>
    </row>
    <row r="363" spans="1:65" s="2" customFormat="1" ht="6.95" customHeight="1">
      <c r="A363" s="34"/>
      <c r="B363" s="54"/>
      <c r="C363" s="55"/>
      <c r="D363" s="55"/>
      <c r="E363" s="55"/>
      <c r="F363" s="55"/>
      <c r="G363" s="55"/>
      <c r="H363" s="55"/>
      <c r="I363" s="55"/>
      <c r="J363" s="55"/>
      <c r="K363" s="55"/>
      <c r="L363" s="37"/>
      <c r="M363" s="34"/>
      <c r="O363" s="34"/>
      <c r="P363" s="34"/>
      <c r="Q363" s="34"/>
      <c r="R363" s="34"/>
      <c r="S363" s="34"/>
      <c r="T363" s="34"/>
      <c r="U363" s="34"/>
      <c r="V363" s="34"/>
      <c r="W363" s="34"/>
      <c r="X363" s="34"/>
      <c r="Y363" s="34"/>
      <c r="Z363" s="34"/>
      <c r="AA363" s="34"/>
      <c r="AB363" s="34"/>
      <c r="AC363" s="34"/>
      <c r="AD363" s="34"/>
      <c r="AE363" s="34"/>
    </row>
  </sheetData>
  <sheetProtection algorithmName="SHA-512" hashValue="SNNqby4T7WwXAbjFxx8t6uBv87bIFv2kOTNeDrWTvtV2i28YVTxm3HIUxWaopwKzx/vpi5wewB9EexRVUvOHwQ==" saltValue="jL0THV9Rh30/1MkmXCgN3BtGxhEFp/BmS32xV5HRHnWEobFfzzXZP4m5aQrg7RP6/Oz1CJAE3Noc0RXzDXg7QA==" spinCount="100000" sheet="1" objects="1" scenarios="1" formatColumns="0" formatRows="0" autoFilter="0"/>
  <autoFilter ref="C134:K362"/>
  <mergeCells count="14">
    <mergeCell ref="D113:F113"/>
    <mergeCell ref="E125:H125"/>
    <mergeCell ref="E127:H127"/>
    <mergeCell ref="L2:V2"/>
    <mergeCell ref="E87:H87"/>
    <mergeCell ref="D109:F109"/>
    <mergeCell ref="D110:F110"/>
    <mergeCell ref="D111:F111"/>
    <mergeCell ref="D112:F11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24"/>
  <sheetViews>
    <sheetView showGridLines="0" topLeftCell="A205" workbookViewId="0">
      <selection activeCell="F207" sqref="F207"/>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11"/>
      <c r="M2" s="311"/>
      <c r="N2" s="311"/>
      <c r="O2" s="311"/>
      <c r="P2" s="311"/>
      <c r="Q2" s="311"/>
      <c r="R2" s="311"/>
      <c r="S2" s="311"/>
      <c r="T2" s="311"/>
      <c r="U2" s="311"/>
      <c r="V2" s="311"/>
      <c r="AT2" s="16" t="s">
        <v>93</v>
      </c>
    </row>
    <row r="3" spans="1:46" s="1" customFormat="1" ht="6.95" customHeight="1">
      <c r="B3" s="121"/>
      <c r="C3" s="122"/>
      <c r="D3" s="122"/>
      <c r="E3" s="122"/>
      <c r="F3" s="122"/>
      <c r="G3" s="122"/>
      <c r="H3" s="122"/>
      <c r="I3" s="122"/>
      <c r="J3" s="122"/>
      <c r="K3" s="122"/>
      <c r="L3" s="19"/>
      <c r="AT3" s="16" t="s">
        <v>90</v>
      </c>
    </row>
    <row r="4" spans="1:46" s="1" customFormat="1" ht="24.95" customHeight="1">
      <c r="B4" s="19"/>
      <c r="D4" s="123" t="s">
        <v>106</v>
      </c>
      <c r="L4" s="19"/>
      <c r="M4" s="124" t="s">
        <v>10</v>
      </c>
      <c r="AT4" s="16" t="s">
        <v>4</v>
      </c>
    </row>
    <row r="5" spans="1:46" s="1" customFormat="1" ht="6.95" customHeight="1">
      <c r="B5" s="19"/>
      <c r="L5" s="19"/>
    </row>
    <row r="6" spans="1:46" s="1" customFormat="1" ht="12" customHeight="1">
      <c r="B6" s="19"/>
      <c r="D6" s="125" t="s">
        <v>16</v>
      </c>
      <c r="L6" s="19"/>
    </row>
    <row r="7" spans="1:46" s="1" customFormat="1" ht="16.5" customHeight="1">
      <c r="B7" s="19"/>
      <c r="E7" s="312" t="str">
        <f>'Rekapitulace stavby'!K6</f>
        <v>Chodník při ulici Družstevní - Bořanovice</v>
      </c>
      <c r="F7" s="313"/>
      <c r="G7" s="313"/>
      <c r="H7" s="313"/>
      <c r="L7" s="19"/>
    </row>
    <row r="8" spans="1:46" s="2" customFormat="1" ht="12" customHeight="1">
      <c r="A8" s="34"/>
      <c r="B8" s="37"/>
      <c r="C8" s="34"/>
      <c r="D8" s="125" t="s">
        <v>107</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7"/>
      <c r="C9" s="34"/>
      <c r="D9" s="34"/>
      <c r="E9" s="314" t="s">
        <v>580</v>
      </c>
      <c r="F9" s="315"/>
      <c r="G9" s="315"/>
      <c r="H9" s="315"/>
      <c r="I9" s="34"/>
      <c r="J9" s="34"/>
      <c r="K9" s="34"/>
      <c r="L9" s="51"/>
      <c r="S9" s="34"/>
      <c r="T9" s="34"/>
      <c r="U9" s="34"/>
      <c r="V9" s="34"/>
      <c r="W9" s="34"/>
      <c r="X9" s="34"/>
      <c r="Y9" s="34"/>
      <c r="Z9" s="34"/>
      <c r="AA9" s="34"/>
      <c r="AB9" s="34"/>
      <c r="AC9" s="34"/>
      <c r="AD9" s="34"/>
      <c r="AE9" s="34"/>
    </row>
    <row r="10" spans="1:46" s="2" customFormat="1" ht="11.25">
      <c r="A10" s="34"/>
      <c r="B10" s="37"/>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7"/>
      <c r="C11" s="34"/>
      <c r="D11" s="125" t="s">
        <v>18</v>
      </c>
      <c r="E11" s="34"/>
      <c r="F11" s="126" t="s">
        <v>1</v>
      </c>
      <c r="G11" s="34"/>
      <c r="H11" s="34"/>
      <c r="I11" s="125" t="s">
        <v>19</v>
      </c>
      <c r="J11" s="126" t="s">
        <v>1</v>
      </c>
      <c r="K11" s="34"/>
      <c r="L11" s="51"/>
      <c r="S11" s="34"/>
      <c r="T11" s="34"/>
      <c r="U11" s="34"/>
      <c r="V11" s="34"/>
      <c r="W11" s="34"/>
      <c r="X11" s="34"/>
      <c r="Y11" s="34"/>
      <c r="Z11" s="34"/>
      <c r="AA11" s="34"/>
      <c r="AB11" s="34"/>
      <c r="AC11" s="34"/>
      <c r="AD11" s="34"/>
      <c r="AE11" s="34"/>
    </row>
    <row r="12" spans="1:46" s="2" customFormat="1" ht="12" customHeight="1">
      <c r="A12" s="34"/>
      <c r="B12" s="37"/>
      <c r="C12" s="34"/>
      <c r="D12" s="125" t="s">
        <v>20</v>
      </c>
      <c r="E12" s="34"/>
      <c r="F12" s="126" t="s">
        <v>21</v>
      </c>
      <c r="G12" s="34"/>
      <c r="H12" s="34"/>
      <c r="I12" s="125" t="s">
        <v>22</v>
      </c>
      <c r="J12" s="127" t="str">
        <f>'Rekapitulace stavby'!AN8</f>
        <v>Vyplň údaj</v>
      </c>
      <c r="K12" s="34"/>
      <c r="L12" s="51"/>
      <c r="S12" s="34"/>
      <c r="T12" s="34"/>
      <c r="U12" s="34"/>
      <c r="V12" s="34"/>
      <c r="W12" s="34"/>
      <c r="X12" s="34"/>
      <c r="Y12" s="34"/>
      <c r="Z12" s="34"/>
      <c r="AA12" s="34"/>
      <c r="AB12" s="34"/>
      <c r="AC12" s="34"/>
      <c r="AD12" s="34"/>
      <c r="AE12" s="34"/>
    </row>
    <row r="13" spans="1:46" s="2" customFormat="1" ht="10.9" customHeight="1">
      <c r="A13" s="34"/>
      <c r="B13" s="37"/>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7"/>
      <c r="C14" s="34"/>
      <c r="D14" s="125" t="s">
        <v>23</v>
      </c>
      <c r="E14" s="34"/>
      <c r="F14" s="34"/>
      <c r="G14" s="34"/>
      <c r="H14" s="34"/>
      <c r="I14" s="125" t="s">
        <v>24</v>
      </c>
      <c r="J14" s="126" t="s">
        <v>25</v>
      </c>
      <c r="K14" s="34"/>
      <c r="L14" s="51"/>
      <c r="S14" s="34"/>
      <c r="T14" s="34"/>
      <c r="U14" s="34"/>
      <c r="V14" s="34"/>
      <c r="W14" s="34"/>
      <c r="X14" s="34"/>
      <c r="Y14" s="34"/>
      <c r="Z14" s="34"/>
      <c r="AA14" s="34"/>
      <c r="AB14" s="34"/>
      <c r="AC14" s="34"/>
      <c r="AD14" s="34"/>
      <c r="AE14" s="34"/>
    </row>
    <row r="15" spans="1:46" s="2" customFormat="1" ht="18" customHeight="1">
      <c r="A15" s="34"/>
      <c r="B15" s="37"/>
      <c r="C15" s="34"/>
      <c r="D15" s="34"/>
      <c r="E15" s="126" t="s">
        <v>26</v>
      </c>
      <c r="F15" s="34"/>
      <c r="G15" s="34"/>
      <c r="H15" s="34"/>
      <c r="I15" s="125" t="s">
        <v>27</v>
      </c>
      <c r="J15" s="126" t="s">
        <v>28</v>
      </c>
      <c r="K15" s="34"/>
      <c r="L15" s="51"/>
      <c r="S15" s="34"/>
      <c r="T15" s="34"/>
      <c r="U15" s="34"/>
      <c r="V15" s="34"/>
      <c r="W15" s="34"/>
      <c r="X15" s="34"/>
      <c r="Y15" s="34"/>
      <c r="Z15" s="34"/>
      <c r="AA15" s="34"/>
      <c r="AB15" s="34"/>
      <c r="AC15" s="34"/>
      <c r="AD15" s="34"/>
      <c r="AE15" s="34"/>
    </row>
    <row r="16" spans="1:46" s="2" customFormat="1" ht="6.95" customHeight="1">
      <c r="A16" s="34"/>
      <c r="B16" s="37"/>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7"/>
      <c r="C17" s="34"/>
      <c r="D17" s="125" t="s">
        <v>29</v>
      </c>
      <c r="E17" s="34"/>
      <c r="F17" s="34"/>
      <c r="G17" s="34"/>
      <c r="H17" s="34"/>
      <c r="I17" s="125" t="s">
        <v>24</v>
      </c>
      <c r="J17" s="29"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7"/>
      <c r="C18" s="34"/>
      <c r="D18" s="34"/>
      <c r="E18" s="316" t="str">
        <f>'Rekapitulace stavby'!E14</f>
        <v>Vyplň údaj</v>
      </c>
      <c r="F18" s="317"/>
      <c r="G18" s="317"/>
      <c r="H18" s="317"/>
      <c r="I18" s="125" t="s">
        <v>27</v>
      </c>
      <c r="J18" s="29"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7"/>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7"/>
      <c r="C20" s="34"/>
      <c r="D20" s="125" t="s">
        <v>31</v>
      </c>
      <c r="E20" s="34"/>
      <c r="F20" s="34"/>
      <c r="G20" s="34"/>
      <c r="H20" s="34"/>
      <c r="I20" s="125" t="s">
        <v>24</v>
      </c>
      <c r="J20" s="126" t="s">
        <v>32</v>
      </c>
      <c r="K20" s="34"/>
      <c r="L20" s="51"/>
      <c r="S20" s="34"/>
      <c r="T20" s="34"/>
      <c r="U20" s="34"/>
      <c r="V20" s="34"/>
      <c r="W20" s="34"/>
      <c r="X20" s="34"/>
      <c r="Y20" s="34"/>
      <c r="Z20" s="34"/>
      <c r="AA20" s="34"/>
      <c r="AB20" s="34"/>
      <c r="AC20" s="34"/>
      <c r="AD20" s="34"/>
      <c r="AE20" s="34"/>
    </row>
    <row r="21" spans="1:31" s="2" customFormat="1" ht="18" customHeight="1">
      <c r="A21" s="34"/>
      <c r="B21" s="37"/>
      <c r="C21" s="34"/>
      <c r="D21" s="34"/>
      <c r="E21" s="126" t="s">
        <v>33</v>
      </c>
      <c r="F21" s="34"/>
      <c r="G21" s="34"/>
      <c r="H21" s="34"/>
      <c r="I21" s="125" t="s">
        <v>27</v>
      </c>
      <c r="J21" s="126" t="s">
        <v>34</v>
      </c>
      <c r="K21" s="34"/>
      <c r="L21" s="51"/>
      <c r="S21" s="34"/>
      <c r="T21" s="34"/>
      <c r="U21" s="34"/>
      <c r="V21" s="34"/>
      <c r="W21" s="34"/>
      <c r="X21" s="34"/>
      <c r="Y21" s="34"/>
      <c r="Z21" s="34"/>
      <c r="AA21" s="34"/>
      <c r="AB21" s="34"/>
      <c r="AC21" s="34"/>
      <c r="AD21" s="34"/>
      <c r="AE21" s="34"/>
    </row>
    <row r="22" spans="1:31" s="2" customFormat="1" ht="6.95" customHeight="1">
      <c r="A22" s="34"/>
      <c r="B22" s="37"/>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7"/>
      <c r="C23" s="34"/>
      <c r="D23" s="125" t="s">
        <v>35</v>
      </c>
      <c r="E23" s="34"/>
      <c r="F23" s="34"/>
      <c r="G23" s="34"/>
      <c r="H23" s="34"/>
      <c r="I23" s="125" t="s">
        <v>24</v>
      </c>
      <c r="J23" s="126" t="s">
        <v>32</v>
      </c>
      <c r="K23" s="34"/>
      <c r="L23" s="51"/>
      <c r="S23" s="34"/>
      <c r="T23" s="34"/>
      <c r="U23" s="34"/>
      <c r="V23" s="34"/>
      <c r="W23" s="34"/>
      <c r="X23" s="34"/>
      <c r="Y23" s="34"/>
      <c r="Z23" s="34"/>
      <c r="AA23" s="34"/>
      <c r="AB23" s="34"/>
      <c r="AC23" s="34"/>
      <c r="AD23" s="34"/>
      <c r="AE23" s="34"/>
    </row>
    <row r="24" spans="1:31" s="2" customFormat="1" ht="18" customHeight="1">
      <c r="A24" s="34"/>
      <c r="B24" s="37"/>
      <c r="C24" s="34"/>
      <c r="D24" s="34"/>
      <c r="E24" s="126" t="s">
        <v>33</v>
      </c>
      <c r="F24" s="34"/>
      <c r="G24" s="34"/>
      <c r="H24" s="34"/>
      <c r="I24" s="125" t="s">
        <v>27</v>
      </c>
      <c r="J24" s="126" t="s">
        <v>34</v>
      </c>
      <c r="K24" s="34"/>
      <c r="L24" s="51"/>
      <c r="S24" s="34"/>
      <c r="T24" s="34"/>
      <c r="U24" s="34"/>
      <c r="V24" s="34"/>
      <c r="W24" s="34"/>
      <c r="X24" s="34"/>
      <c r="Y24" s="34"/>
      <c r="Z24" s="34"/>
      <c r="AA24" s="34"/>
      <c r="AB24" s="34"/>
      <c r="AC24" s="34"/>
      <c r="AD24" s="34"/>
      <c r="AE24" s="34"/>
    </row>
    <row r="25" spans="1:31" s="2" customFormat="1" ht="6.95" customHeight="1">
      <c r="A25" s="34"/>
      <c r="B25" s="37"/>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7"/>
      <c r="C26" s="34"/>
      <c r="D26" s="125" t="s">
        <v>37</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28"/>
      <c r="B27" s="129"/>
      <c r="C27" s="128"/>
      <c r="D27" s="128"/>
      <c r="E27" s="318" t="s">
        <v>1</v>
      </c>
      <c r="F27" s="318"/>
      <c r="G27" s="318"/>
      <c r="H27" s="318"/>
      <c r="I27" s="128"/>
      <c r="J27" s="128"/>
      <c r="K27" s="128"/>
      <c r="L27" s="130"/>
      <c r="S27" s="128"/>
      <c r="T27" s="128"/>
      <c r="U27" s="128"/>
      <c r="V27" s="128"/>
      <c r="W27" s="128"/>
      <c r="X27" s="128"/>
      <c r="Y27" s="128"/>
      <c r="Z27" s="128"/>
      <c r="AA27" s="128"/>
      <c r="AB27" s="128"/>
      <c r="AC27" s="128"/>
      <c r="AD27" s="128"/>
      <c r="AE27" s="128"/>
    </row>
    <row r="28" spans="1:31" s="2" customFormat="1" ht="6.95" customHeight="1">
      <c r="A28" s="34"/>
      <c r="B28" s="37"/>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7"/>
      <c r="C29" s="34"/>
      <c r="D29" s="131"/>
      <c r="E29" s="131"/>
      <c r="F29" s="131"/>
      <c r="G29" s="131"/>
      <c r="H29" s="131"/>
      <c r="I29" s="131"/>
      <c r="J29" s="131"/>
      <c r="K29" s="131"/>
      <c r="L29" s="51"/>
      <c r="S29" s="34"/>
      <c r="T29" s="34"/>
      <c r="U29" s="34"/>
      <c r="V29" s="34"/>
      <c r="W29" s="34"/>
      <c r="X29" s="34"/>
      <c r="Y29" s="34"/>
      <c r="Z29" s="34"/>
      <c r="AA29" s="34"/>
      <c r="AB29" s="34"/>
      <c r="AC29" s="34"/>
      <c r="AD29" s="34"/>
      <c r="AE29" s="34"/>
    </row>
    <row r="30" spans="1:31" s="2" customFormat="1" ht="14.45" customHeight="1">
      <c r="A30" s="34"/>
      <c r="B30" s="37"/>
      <c r="C30" s="34"/>
      <c r="D30" s="126" t="s">
        <v>109</v>
      </c>
      <c r="E30" s="34"/>
      <c r="F30" s="34"/>
      <c r="G30" s="34"/>
      <c r="H30" s="34"/>
      <c r="I30" s="34"/>
      <c r="J30" s="132">
        <f>J96</f>
        <v>0</v>
      </c>
      <c r="K30" s="34"/>
      <c r="L30" s="51"/>
      <c r="S30" s="34"/>
      <c r="T30" s="34"/>
      <c r="U30" s="34"/>
      <c r="V30" s="34"/>
      <c r="W30" s="34"/>
      <c r="X30" s="34"/>
      <c r="Y30" s="34"/>
      <c r="Z30" s="34"/>
      <c r="AA30" s="34"/>
      <c r="AB30" s="34"/>
      <c r="AC30" s="34"/>
      <c r="AD30" s="34"/>
      <c r="AE30" s="34"/>
    </row>
    <row r="31" spans="1:31" s="2" customFormat="1" ht="14.45" customHeight="1">
      <c r="A31" s="34"/>
      <c r="B31" s="37"/>
      <c r="C31" s="34"/>
      <c r="D31" s="133" t="s">
        <v>100</v>
      </c>
      <c r="E31" s="34"/>
      <c r="F31" s="34"/>
      <c r="G31" s="34"/>
      <c r="H31" s="34"/>
      <c r="I31" s="34"/>
      <c r="J31" s="132">
        <f>J111</f>
        <v>0</v>
      </c>
      <c r="K31" s="34"/>
      <c r="L31" s="51"/>
      <c r="S31" s="34"/>
      <c r="T31" s="34"/>
      <c r="U31" s="34"/>
      <c r="V31" s="34"/>
      <c r="W31" s="34"/>
      <c r="X31" s="34"/>
      <c r="Y31" s="34"/>
      <c r="Z31" s="34"/>
      <c r="AA31" s="34"/>
      <c r="AB31" s="34"/>
      <c r="AC31" s="34"/>
      <c r="AD31" s="34"/>
      <c r="AE31" s="34"/>
    </row>
    <row r="32" spans="1:31" s="2" customFormat="1" ht="25.35" customHeight="1">
      <c r="A32" s="34"/>
      <c r="B32" s="37"/>
      <c r="C32" s="34"/>
      <c r="D32" s="134" t="s">
        <v>40</v>
      </c>
      <c r="E32" s="34"/>
      <c r="F32" s="34"/>
      <c r="G32" s="34"/>
      <c r="H32" s="34"/>
      <c r="I32" s="34"/>
      <c r="J32" s="135">
        <f>ROUND(J30 + J31, 2)</f>
        <v>0</v>
      </c>
      <c r="K32" s="34"/>
      <c r="L32" s="51"/>
      <c r="S32" s="34"/>
      <c r="T32" s="34"/>
      <c r="U32" s="34"/>
      <c r="V32" s="34"/>
      <c r="W32" s="34"/>
      <c r="X32" s="34"/>
      <c r="Y32" s="34"/>
      <c r="Z32" s="34"/>
      <c r="AA32" s="34"/>
      <c r="AB32" s="34"/>
      <c r="AC32" s="34"/>
      <c r="AD32" s="34"/>
      <c r="AE32" s="34"/>
    </row>
    <row r="33" spans="1:31" s="2" customFormat="1" ht="6.95" customHeight="1">
      <c r="A33" s="34"/>
      <c r="B33" s="37"/>
      <c r="C33" s="34"/>
      <c r="D33" s="131"/>
      <c r="E33" s="131"/>
      <c r="F33" s="131"/>
      <c r="G33" s="131"/>
      <c r="H33" s="131"/>
      <c r="I33" s="131"/>
      <c r="J33" s="131"/>
      <c r="K33" s="131"/>
      <c r="L33" s="51"/>
      <c r="S33" s="34"/>
      <c r="T33" s="34"/>
      <c r="U33" s="34"/>
      <c r="V33" s="34"/>
      <c r="W33" s="34"/>
      <c r="X33" s="34"/>
      <c r="Y33" s="34"/>
      <c r="Z33" s="34"/>
      <c r="AA33" s="34"/>
      <c r="AB33" s="34"/>
      <c r="AC33" s="34"/>
      <c r="AD33" s="34"/>
      <c r="AE33" s="34"/>
    </row>
    <row r="34" spans="1:31" s="2" customFormat="1" ht="14.45" customHeight="1">
      <c r="A34" s="34"/>
      <c r="B34" s="37"/>
      <c r="C34" s="34"/>
      <c r="D34" s="34"/>
      <c r="E34" s="34"/>
      <c r="F34" s="136" t="s">
        <v>42</v>
      </c>
      <c r="G34" s="34"/>
      <c r="H34" s="34"/>
      <c r="I34" s="136" t="s">
        <v>41</v>
      </c>
      <c r="J34" s="136" t="s">
        <v>43</v>
      </c>
      <c r="K34" s="34"/>
      <c r="L34" s="51"/>
      <c r="S34" s="34"/>
      <c r="T34" s="34"/>
      <c r="U34" s="34"/>
      <c r="V34" s="34"/>
      <c r="W34" s="34"/>
      <c r="X34" s="34"/>
      <c r="Y34" s="34"/>
      <c r="Z34" s="34"/>
      <c r="AA34" s="34"/>
      <c r="AB34" s="34"/>
      <c r="AC34" s="34"/>
      <c r="AD34" s="34"/>
      <c r="AE34" s="34"/>
    </row>
    <row r="35" spans="1:31" s="2" customFormat="1" ht="14.45" customHeight="1">
      <c r="A35" s="34"/>
      <c r="B35" s="37"/>
      <c r="C35" s="34"/>
      <c r="D35" s="137" t="s">
        <v>44</v>
      </c>
      <c r="E35" s="125" t="s">
        <v>45</v>
      </c>
      <c r="F35" s="138">
        <f>ROUND((SUM(BE111:BE118) + SUM(BE138:BE223)),  2)</f>
        <v>0</v>
      </c>
      <c r="G35" s="34"/>
      <c r="H35" s="34"/>
      <c r="I35" s="139">
        <v>0.21</v>
      </c>
      <c r="J35" s="138">
        <f>ROUND(((SUM(BE111:BE118) + SUM(BE138:BE223))*I35),  2)</f>
        <v>0</v>
      </c>
      <c r="K35" s="34"/>
      <c r="L35" s="51"/>
      <c r="S35" s="34"/>
      <c r="T35" s="34"/>
      <c r="U35" s="34"/>
      <c r="V35" s="34"/>
      <c r="W35" s="34"/>
      <c r="X35" s="34"/>
      <c r="Y35" s="34"/>
      <c r="Z35" s="34"/>
      <c r="AA35" s="34"/>
      <c r="AB35" s="34"/>
      <c r="AC35" s="34"/>
      <c r="AD35" s="34"/>
      <c r="AE35" s="34"/>
    </row>
    <row r="36" spans="1:31" s="2" customFormat="1" ht="14.45" customHeight="1">
      <c r="A36" s="34"/>
      <c r="B36" s="37"/>
      <c r="C36" s="34"/>
      <c r="D36" s="34"/>
      <c r="E36" s="125" t="s">
        <v>46</v>
      </c>
      <c r="F36" s="138">
        <f>ROUND((SUM(BF111:BF118) + SUM(BF138:BF223)),  2)</f>
        <v>0</v>
      </c>
      <c r="G36" s="34"/>
      <c r="H36" s="34"/>
      <c r="I36" s="139">
        <v>0.15</v>
      </c>
      <c r="J36" s="138">
        <f>ROUND(((SUM(BF111:BF118) + SUM(BF138:BF223))*I36),  2)</f>
        <v>0</v>
      </c>
      <c r="K36" s="34"/>
      <c r="L36" s="51"/>
      <c r="S36" s="34"/>
      <c r="T36" s="34"/>
      <c r="U36" s="34"/>
      <c r="V36" s="34"/>
      <c r="W36" s="34"/>
      <c r="X36" s="34"/>
      <c r="Y36" s="34"/>
      <c r="Z36" s="34"/>
      <c r="AA36" s="34"/>
      <c r="AB36" s="34"/>
      <c r="AC36" s="34"/>
      <c r="AD36" s="34"/>
      <c r="AE36" s="34"/>
    </row>
    <row r="37" spans="1:31" s="2" customFormat="1" ht="14.45" hidden="1" customHeight="1">
      <c r="A37" s="34"/>
      <c r="B37" s="37"/>
      <c r="C37" s="34"/>
      <c r="D37" s="34"/>
      <c r="E37" s="125" t="s">
        <v>47</v>
      </c>
      <c r="F37" s="138">
        <f>ROUND((SUM(BG111:BG118) + SUM(BG138:BG223)),  2)</f>
        <v>0</v>
      </c>
      <c r="G37" s="34"/>
      <c r="H37" s="34"/>
      <c r="I37" s="139">
        <v>0.21</v>
      </c>
      <c r="J37" s="138">
        <f>0</f>
        <v>0</v>
      </c>
      <c r="K37" s="34"/>
      <c r="L37" s="51"/>
      <c r="S37" s="34"/>
      <c r="T37" s="34"/>
      <c r="U37" s="34"/>
      <c r="V37" s="34"/>
      <c r="W37" s="34"/>
      <c r="X37" s="34"/>
      <c r="Y37" s="34"/>
      <c r="Z37" s="34"/>
      <c r="AA37" s="34"/>
      <c r="AB37" s="34"/>
      <c r="AC37" s="34"/>
      <c r="AD37" s="34"/>
      <c r="AE37" s="34"/>
    </row>
    <row r="38" spans="1:31" s="2" customFormat="1" ht="14.45" hidden="1" customHeight="1">
      <c r="A38" s="34"/>
      <c r="B38" s="37"/>
      <c r="C38" s="34"/>
      <c r="D38" s="34"/>
      <c r="E38" s="125" t="s">
        <v>48</v>
      </c>
      <c r="F38" s="138">
        <f>ROUND((SUM(BH111:BH118) + SUM(BH138:BH223)),  2)</f>
        <v>0</v>
      </c>
      <c r="G38" s="34"/>
      <c r="H38" s="34"/>
      <c r="I38" s="139">
        <v>0.15</v>
      </c>
      <c r="J38" s="138">
        <f>0</f>
        <v>0</v>
      </c>
      <c r="K38" s="34"/>
      <c r="L38" s="51"/>
      <c r="S38" s="34"/>
      <c r="T38" s="34"/>
      <c r="U38" s="34"/>
      <c r="V38" s="34"/>
      <c r="W38" s="34"/>
      <c r="X38" s="34"/>
      <c r="Y38" s="34"/>
      <c r="Z38" s="34"/>
      <c r="AA38" s="34"/>
      <c r="AB38" s="34"/>
      <c r="AC38" s="34"/>
      <c r="AD38" s="34"/>
      <c r="AE38" s="34"/>
    </row>
    <row r="39" spans="1:31" s="2" customFormat="1" ht="14.45" hidden="1" customHeight="1">
      <c r="A39" s="34"/>
      <c r="B39" s="37"/>
      <c r="C39" s="34"/>
      <c r="D39" s="34"/>
      <c r="E39" s="125" t="s">
        <v>49</v>
      </c>
      <c r="F39" s="138">
        <f>ROUND((SUM(BI111:BI118) + SUM(BI138:BI223)),  2)</f>
        <v>0</v>
      </c>
      <c r="G39" s="34"/>
      <c r="H39" s="34"/>
      <c r="I39" s="139">
        <v>0</v>
      </c>
      <c r="J39" s="138">
        <f>0</f>
        <v>0</v>
      </c>
      <c r="K39" s="34"/>
      <c r="L39" s="51"/>
      <c r="S39" s="34"/>
      <c r="T39" s="34"/>
      <c r="U39" s="34"/>
      <c r="V39" s="34"/>
      <c r="W39" s="34"/>
      <c r="X39" s="34"/>
      <c r="Y39" s="34"/>
      <c r="Z39" s="34"/>
      <c r="AA39" s="34"/>
      <c r="AB39" s="34"/>
      <c r="AC39" s="34"/>
      <c r="AD39" s="34"/>
      <c r="AE39" s="34"/>
    </row>
    <row r="40" spans="1:31" s="2" customFormat="1" ht="6.95" customHeight="1">
      <c r="A40" s="34"/>
      <c r="B40" s="37"/>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2" customFormat="1" ht="25.35" customHeight="1">
      <c r="A41" s="34"/>
      <c r="B41" s="37"/>
      <c r="C41" s="140"/>
      <c r="D41" s="141" t="s">
        <v>50</v>
      </c>
      <c r="E41" s="142"/>
      <c r="F41" s="142"/>
      <c r="G41" s="143" t="s">
        <v>51</v>
      </c>
      <c r="H41" s="144" t="s">
        <v>52</v>
      </c>
      <c r="I41" s="142"/>
      <c r="J41" s="145">
        <f>SUM(J32:J39)</f>
        <v>0</v>
      </c>
      <c r="K41" s="146"/>
      <c r="L41" s="51"/>
      <c r="S41" s="34"/>
      <c r="T41" s="34"/>
      <c r="U41" s="34"/>
      <c r="V41" s="34"/>
      <c r="W41" s="34"/>
      <c r="X41" s="34"/>
      <c r="Y41" s="34"/>
      <c r="Z41" s="34"/>
      <c r="AA41" s="34"/>
      <c r="AB41" s="34"/>
      <c r="AC41" s="34"/>
      <c r="AD41" s="34"/>
      <c r="AE41" s="34"/>
    </row>
    <row r="42" spans="1:31" s="2" customFormat="1" ht="14.45" customHeight="1">
      <c r="A42" s="34"/>
      <c r="B42" s="37"/>
      <c r="C42" s="34"/>
      <c r="D42" s="34"/>
      <c r="E42" s="34"/>
      <c r="F42" s="34"/>
      <c r="G42" s="34"/>
      <c r="H42" s="34"/>
      <c r="I42" s="34"/>
      <c r="J42" s="34"/>
      <c r="K42" s="34"/>
      <c r="L42" s="51"/>
      <c r="S42" s="34"/>
      <c r="T42" s="34"/>
      <c r="U42" s="34"/>
      <c r="V42" s="34"/>
      <c r="W42" s="34"/>
      <c r="X42" s="34"/>
      <c r="Y42" s="34"/>
      <c r="Z42" s="34"/>
      <c r="AA42" s="34"/>
      <c r="AB42" s="34"/>
      <c r="AC42" s="34"/>
      <c r="AD42" s="34"/>
      <c r="AE42" s="34"/>
    </row>
    <row r="43" spans="1:31" s="1" customFormat="1" ht="14.45" customHeight="1">
      <c r="B43" s="19"/>
      <c r="L43" s="19"/>
    </row>
    <row r="44" spans="1:31" s="1" customFormat="1" ht="14.45" customHeight="1">
      <c r="B44" s="19"/>
      <c r="L44" s="19"/>
    </row>
    <row r="45" spans="1:31" s="1" customFormat="1" ht="14.45" customHeight="1">
      <c r="B45" s="19"/>
      <c r="L45" s="19"/>
    </row>
    <row r="46" spans="1:31" s="1" customFormat="1" ht="14.45" customHeight="1">
      <c r="B46" s="19"/>
      <c r="L46" s="19"/>
    </row>
    <row r="47" spans="1:31" s="1" customFormat="1" ht="14.45" customHeight="1">
      <c r="B47" s="19"/>
      <c r="L47" s="19"/>
    </row>
    <row r="48" spans="1:31" s="1" customFormat="1" ht="14.45" customHeight="1">
      <c r="B48" s="19"/>
      <c r="L48" s="19"/>
    </row>
    <row r="49" spans="1:31" s="1" customFormat="1" ht="14.45" customHeight="1">
      <c r="B49" s="19"/>
      <c r="L49" s="19"/>
    </row>
    <row r="50" spans="1:31" s="2" customFormat="1" ht="14.45" customHeight="1">
      <c r="B50" s="51"/>
      <c r="D50" s="147" t="s">
        <v>53</v>
      </c>
      <c r="E50" s="148"/>
      <c r="F50" s="148"/>
      <c r="G50" s="147" t="s">
        <v>54</v>
      </c>
      <c r="H50" s="148"/>
      <c r="I50" s="148"/>
      <c r="J50" s="148"/>
      <c r="K50" s="148"/>
      <c r="L50" s="51"/>
    </row>
    <row r="51" spans="1:31" ht="11.25">
      <c r="B51" s="19"/>
      <c r="L51" s="19"/>
    </row>
    <row r="52" spans="1:31" ht="11.25">
      <c r="B52" s="19"/>
      <c r="L52" s="19"/>
    </row>
    <row r="53" spans="1:31" ht="11.25">
      <c r="B53" s="19"/>
      <c r="L53" s="19"/>
    </row>
    <row r="54" spans="1:31" ht="11.25">
      <c r="B54" s="19"/>
      <c r="L54" s="19"/>
    </row>
    <row r="55" spans="1:31" ht="11.25">
      <c r="B55" s="19"/>
      <c r="L55" s="19"/>
    </row>
    <row r="56" spans="1:31" ht="11.25">
      <c r="B56" s="19"/>
      <c r="L56" s="19"/>
    </row>
    <row r="57" spans="1:31" ht="11.25">
      <c r="B57" s="19"/>
      <c r="L57" s="19"/>
    </row>
    <row r="58" spans="1:31" ht="11.25">
      <c r="B58" s="19"/>
      <c r="L58" s="19"/>
    </row>
    <row r="59" spans="1:31" ht="11.25">
      <c r="B59" s="19"/>
      <c r="L59" s="19"/>
    </row>
    <row r="60" spans="1:31" ht="11.25">
      <c r="B60" s="19"/>
      <c r="L60" s="19"/>
    </row>
    <row r="61" spans="1:31" s="2" customFormat="1" ht="12.75">
      <c r="A61" s="34"/>
      <c r="B61" s="37"/>
      <c r="C61" s="34"/>
      <c r="D61" s="149" t="s">
        <v>55</v>
      </c>
      <c r="E61" s="150"/>
      <c r="F61" s="151" t="s">
        <v>56</v>
      </c>
      <c r="G61" s="149" t="s">
        <v>55</v>
      </c>
      <c r="H61" s="150"/>
      <c r="I61" s="150"/>
      <c r="J61" s="152" t="s">
        <v>56</v>
      </c>
      <c r="K61" s="150"/>
      <c r="L61" s="51"/>
      <c r="S61" s="34"/>
      <c r="T61" s="34"/>
      <c r="U61" s="34"/>
      <c r="V61" s="34"/>
      <c r="W61" s="34"/>
      <c r="X61" s="34"/>
      <c r="Y61" s="34"/>
      <c r="Z61" s="34"/>
      <c r="AA61" s="34"/>
      <c r="AB61" s="34"/>
      <c r="AC61" s="34"/>
      <c r="AD61" s="34"/>
      <c r="AE61" s="34"/>
    </row>
    <row r="62" spans="1:31" ht="11.25">
      <c r="B62" s="19"/>
      <c r="L62" s="19"/>
    </row>
    <row r="63" spans="1:31" ht="11.25">
      <c r="B63" s="19"/>
      <c r="L63" s="19"/>
    </row>
    <row r="64" spans="1:31" ht="11.25">
      <c r="B64" s="19"/>
      <c r="L64" s="19"/>
    </row>
    <row r="65" spans="1:31" s="2" customFormat="1" ht="12.75">
      <c r="A65" s="34"/>
      <c r="B65" s="37"/>
      <c r="C65" s="34"/>
      <c r="D65" s="147" t="s">
        <v>57</v>
      </c>
      <c r="E65" s="153"/>
      <c r="F65" s="153"/>
      <c r="G65" s="147" t="s">
        <v>58</v>
      </c>
      <c r="H65" s="153"/>
      <c r="I65" s="153"/>
      <c r="J65" s="153"/>
      <c r="K65" s="153"/>
      <c r="L65" s="51"/>
      <c r="S65" s="34"/>
      <c r="T65" s="34"/>
      <c r="U65" s="34"/>
      <c r="V65" s="34"/>
      <c r="W65" s="34"/>
      <c r="X65" s="34"/>
      <c r="Y65" s="34"/>
      <c r="Z65" s="34"/>
      <c r="AA65" s="34"/>
      <c r="AB65" s="34"/>
      <c r="AC65" s="34"/>
      <c r="AD65" s="34"/>
      <c r="AE65" s="34"/>
    </row>
    <row r="66" spans="1:31" ht="11.25">
      <c r="B66" s="19"/>
      <c r="L66" s="19"/>
    </row>
    <row r="67" spans="1:31" ht="11.25">
      <c r="B67" s="19"/>
      <c r="L67" s="19"/>
    </row>
    <row r="68" spans="1:31" ht="11.25">
      <c r="B68" s="19"/>
      <c r="L68" s="19"/>
    </row>
    <row r="69" spans="1:31" ht="11.25">
      <c r="B69" s="19"/>
      <c r="L69" s="19"/>
    </row>
    <row r="70" spans="1:31" ht="11.25">
      <c r="B70" s="19"/>
      <c r="L70" s="19"/>
    </row>
    <row r="71" spans="1:31" ht="11.25">
      <c r="B71" s="19"/>
      <c r="L71" s="19"/>
    </row>
    <row r="72" spans="1:31" ht="11.25">
      <c r="B72" s="19"/>
      <c r="L72" s="19"/>
    </row>
    <row r="73" spans="1:31" ht="11.25">
      <c r="B73" s="19"/>
      <c r="L73" s="19"/>
    </row>
    <row r="74" spans="1:31" ht="11.25">
      <c r="B74" s="19"/>
      <c r="L74" s="19"/>
    </row>
    <row r="75" spans="1:31" ht="11.25">
      <c r="B75" s="19"/>
      <c r="L75" s="19"/>
    </row>
    <row r="76" spans="1:31" s="2" customFormat="1" ht="12.75">
      <c r="A76" s="34"/>
      <c r="B76" s="37"/>
      <c r="C76" s="34"/>
      <c r="D76" s="149" t="s">
        <v>55</v>
      </c>
      <c r="E76" s="150"/>
      <c r="F76" s="151" t="s">
        <v>56</v>
      </c>
      <c r="G76" s="149" t="s">
        <v>55</v>
      </c>
      <c r="H76" s="150"/>
      <c r="I76" s="150"/>
      <c r="J76" s="152" t="s">
        <v>56</v>
      </c>
      <c r="K76" s="150"/>
      <c r="L76" s="51"/>
      <c r="S76" s="34"/>
      <c r="T76" s="34"/>
      <c r="U76" s="34"/>
      <c r="V76" s="34"/>
      <c r="W76" s="34"/>
      <c r="X76" s="34"/>
      <c r="Y76" s="34"/>
      <c r="Z76" s="34"/>
      <c r="AA76" s="34"/>
      <c r="AB76" s="34"/>
      <c r="AC76" s="34"/>
      <c r="AD76" s="34"/>
      <c r="AE76" s="34"/>
    </row>
    <row r="77" spans="1:31" s="2" customFormat="1" ht="14.45" customHeight="1">
      <c r="A77" s="34"/>
      <c r="B77" s="154"/>
      <c r="C77" s="155"/>
      <c r="D77" s="155"/>
      <c r="E77" s="155"/>
      <c r="F77" s="155"/>
      <c r="G77" s="155"/>
      <c r="H77" s="155"/>
      <c r="I77" s="155"/>
      <c r="J77" s="155"/>
      <c r="K77" s="155"/>
      <c r="L77" s="51"/>
      <c r="S77" s="34"/>
      <c r="T77" s="34"/>
      <c r="U77" s="34"/>
      <c r="V77" s="34"/>
      <c r="W77" s="34"/>
      <c r="X77" s="34"/>
      <c r="Y77" s="34"/>
      <c r="Z77" s="34"/>
      <c r="AA77" s="34"/>
      <c r="AB77" s="34"/>
      <c r="AC77" s="34"/>
      <c r="AD77" s="34"/>
      <c r="AE77" s="34"/>
    </row>
    <row r="81" spans="1:47" s="2" customFormat="1" ht="6.95" customHeight="1">
      <c r="A81" s="34"/>
      <c r="B81" s="156"/>
      <c r="C81" s="157"/>
      <c r="D81" s="157"/>
      <c r="E81" s="157"/>
      <c r="F81" s="157"/>
      <c r="G81" s="157"/>
      <c r="H81" s="157"/>
      <c r="I81" s="157"/>
      <c r="J81" s="157"/>
      <c r="K81" s="157"/>
      <c r="L81" s="51"/>
      <c r="S81" s="34"/>
      <c r="T81" s="34"/>
      <c r="U81" s="34"/>
      <c r="V81" s="34"/>
      <c r="W81" s="34"/>
      <c r="X81" s="34"/>
      <c r="Y81" s="34"/>
      <c r="Z81" s="34"/>
      <c r="AA81" s="34"/>
      <c r="AB81" s="34"/>
      <c r="AC81" s="34"/>
      <c r="AD81" s="34"/>
      <c r="AE81" s="34"/>
    </row>
    <row r="82" spans="1:47" s="2" customFormat="1" ht="24.95" customHeight="1">
      <c r="A82" s="34"/>
      <c r="B82" s="35"/>
      <c r="C82" s="22" t="s">
        <v>110</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8"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16.5" customHeight="1">
      <c r="A85" s="34"/>
      <c r="B85" s="35"/>
      <c r="C85" s="36"/>
      <c r="D85" s="36"/>
      <c r="E85" s="319" t="str">
        <f>E7</f>
        <v>Chodník při ulici Družstevní - Bořanovice</v>
      </c>
      <c r="F85" s="320"/>
      <c r="G85" s="320"/>
      <c r="H85" s="320"/>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8" t="s">
        <v>107</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5" t="str">
        <f>E9</f>
        <v>SO 401 - VO</v>
      </c>
      <c r="F87" s="321"/>
      <c r="G87" s="321"/>
      <c r="H87" s="321"/>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8" t="s">
        <v>20</v>
      </c>
      <c r="D89" s="36"/>
      <c r="E89" s="36"/>
      <c r="F89" s="26" t="str">
        <f>F12</f>
        <v>ul. Družstevní, Bořanovice</v>
      </c>
      <c r="G89" s="36"/>
      <c r="H89" s="36"/>
      <c r="I89" s="28" t="s">
        <v>22</v>
      </c>
      <c r="J89" s="66" t="str">
        <f>IF(J12="","",J12)</f>
        <v>Vyplň údaj</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15.2" customHeight="1">
      <c r="A91" s="34"/>
      <c r="B91" s="35"/>
      <c r="C91" s="28" t="s">
        <v>23</v>
      </c>
      <c r="D91" s="36"/>
      <c r="E91" s="36"/>
      <c r="F91" s="26" t="str">
        <f>E15</f>
        <v>Technická správa komunikací hl. m. Prahy, a.s.</v>
      </c>
      <c r="G91" s="36"/>
      <c r="H91" s="36"/>
      <c r="I91" s="28" t="s">
        <v>31</v>
      </c>
      <c r="J91" s="31" t="str">
        <f>E21</f>
        <v>Sinpps s.r.o</v>
      </c>
      <c r="K91" s="36"/>
      <c r="L91" s="51"/>
      <c r="S91" s="34"/>
      <c r="T91" s="34"/>
      <c r="U91" s="34"/>
      <c r="V91" s="34"/>
      <c r="W91" s="34"/>
      <c r="X91" s="34"/>
      <c r="Y91" s="34"/>
      <c r="Z91" s="34"/>
      <c r="AA91" s="34"/>
      <c r="AB91" s="34"/>
      <c r="AC91" s="34"/>
      <c r="AD91" s="34"/>
      <c r="AE91" s="34"/>
    </row>
    <row r="92" spans="1:47" s="2" customFormat="1" ht="15.2" customHeight="1">
      <c r="A92" s="34"/>
      <c r="B92" s="35"/>
      <c r="C92" s="28" t="s">
        <v>29</v>
      </c>
      <c r="D92" s="36"/>
      <c r="E92" s="36"/>
      <c r="F92" s="26" t="str">
        <f>IF(E18="","",E18)</f>
        <v>Vyplň údaj</v>
      </c>
      <c r="G92" s="36"/>
      <c r="H92" s="36"/>
      <c r="I92" s="28" t="s">
        <v>35</v>
      </c>
      <c r="J92" s="31" t="str">
        <f>E24</f>
        <v>Sinpps s.r.o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58" t="s">
        <v>111</v>
      </c>
      <c r="D94" s="119"/>
      <c r="E94" s="119"/>
      <c r="F94" s="119"/>
      <c r="G94" s="119"/>
      <c r="H94" s="119"/>
      <c r="I94" s="119"/>
      <c r="J94" s="159" t="s">
        <v>112</v>
      </c>
      <c r="K94" s="119"/>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60" t="s">
        <v>113</v>
      </c>
      <c r="D96" s="36"/>
      <c r="E96" s="36"/>
      <c r="F96" s="36"/>
      <c r="G96" s="36"/>
      <c r="H96" s="36"/>
      <c r="I96" s="36"/>
      <c r="J96" s="84">
        <f>J138</f>
        <v>0</v>
      </c>
      <c r="K96" s="36"/>
      <c r="L96" s="51"/>
      <c r="S96" s="34"/>
      <c r="T96" s="34"/>
      <c r="U96" s="34"/>
      <c r="V96" s="34"/>
      <c r="W96" s="34"/>
      <c r="X96" s="34"/>
      <c r="Y96" s="34"/>
      <c r="Z96" s="34"/>
      <c r="AA96" s="34"/>
      <c r="AB96" s="34"/>
      <c r="AC96" s="34"/>
      <c r="AD96" s="34"/>
      <c r="AE96" s="34"/>
      <c r="AU96" s="16" t="s">
        <v>114</v>
      </c>
    </row>
    <row r="97" spans="1:65" s="9" customFormat="1" ht="24.95" customHeight="1">
      <c r="B97" s="161"/>
      <c r="C97" s="162"/>
      <c r="D97" s="163" t="s">
        <v>115</v>
      </c>
      <c r="E97" s="164"/>
      <c r="F97" s="164"/>
      <c r="G97" s="164"/>
      <c r="H97" s="164"/>
      <c r="I97" s="164"/>
      <c r="J97" s="165">
        <f>J139</f>
        <v>0</v>
      </c>
      <c r="K97" s="162"/>
      <c r="L97" s="166"/>
    </row>
    <row r="98" spans="1:65" s="10" customFormat="1" ht="19.899999999999999" customHeight="1">
      <c r="B98" s="167"/>
      <c r="C98" s="168"/>
      <c r="D98" s="169" t="s">
        <v>116</v>
      </c>
      <c r="E98" s="170"/>
      <c r="F98" s="170"/>
      <c r="G98" s="170"/>
      <c r="H98" s="170"/>
      <c r="I98" s="170"/>
      <c r="J98" s="171">
        <f>J140</f>
        <v>0</v>
      </c>
      <c r="K98" s="168"/>
      <c r="L98" s="172"/>
    </row>
    <row r="99" spans="1:65" s="10" customFormat="1" ht="19.899999999999999" customHeight="1">
      <c r="B99" s="167"/>
      <c r="C99" s="168"/>
      <c r="D99" s="169" t="s">
        <v>581</v>
      </c>
      <c r="E99" s="170"/>
      <c r="F99" s="170"/>
      <c r="G99" s="170"/>
      <c r="H99" s="170"/>
      <c r="I99" s="170"/>
      <c r="J99" s="171">
        <f>J156</f>
        <v>0</v>
      </c>
      <c r="K99" s="168"/>
      <c r="L99" s="172"/>
    </row>
    <row r="100" spans="1:65" s="10" customFormat="1" ht="19.899999999999999" customHeight="1">
      <c r="B100" s="167"/>
      <c r="C100" s="168"/>
      <c r="D100" s="169" t="s">
        <v>122</v>
      </c>
      <c r="E100" s="170"/>
      <c r="F100" s="170"/>
      <c r="G100" s="170"/>
      <c r="H100" s="170"/>
      <c r="I100" s="170"/>
      <c r="J100" s="171">
        <f>J158</f>
        <v>0</v>
      </c>
      <c r="K100" s="168"/>
      <c r="L100" s="172"/>
    </row>
    <row r="101" spans="1:65" s="10" customFormat="1" ht="19.899999999999999" customHeight="1">
      <c r="B101" s="167"/>
      <c r="C101" s="168"/>
      <c r="D101" s="169" t="s">
        <v>123</v>
      </c>
      <c r="E101" s="170"/>
      <c r="F101" s="170"/>
      <c r="G101" s="170"/>
      <c r="H101" s="170"/>
      <c r="I101" s="170"/>
      <c r="J101" s="171">
        <f>J162</f>
        <v>0</v>
      </c>
      <c r="K101" s="168"/>
      <c r="L101" s="172"/>
    </row>
    <row r="102" spans="1:65" s="9" customFormat="1" ht="24.95" customHeight="1">
      <c r="B102" s="161"/>
      <c r="C102" s="162"/>
      <c r="D102" s="163" t="s">
        <v>582</v>
      </c>
      <c r="E102" s="164"/>
      <c r="F102" s="164"/>
      <c r="G102" s="164"/>
      <c r="H102" s="164"/>
      <c r="I102" s="164"/>
      <c r="J102" s="165">
        <f>J167</f>
        <v>0</v>
      </c>
      <c r="K102" s="162"/>
      <c r="L102" s="166"/>
    </row>
    <row r="103" spans="1:65" s="10" customFormat="1" ht="19.899999999999999" customHeight="1">
      <c r="B103" s="167"/>
      <c r="C103" s="168"/>
      <c r="D103" s="169" t="s">
        <v>583</v>
      </c>
      <c r="E103" s="170"/>
      <c r="F103" s="170"/>
      <c r="G103" s="170"/>
      <c r="H103" s="170"/>
      <c r="I103" s="170"/>
      <c r="J103" s="171">
        <f>J168</f>
        <v>0</v>
      </c>
      <c r="K103" s="168"/>
      <c r="L103" s="172"/>
    </row>
    <row r="104" spans="1:65" s="9" customFormat="1" ht="24.95" customHeight="1">
      <c r="B104" s="161"/>
      <c r="C104" s="162"/>
      <c r="D104" s="163" t="s">
        <v>584</v>
      </c>
      <c r="E104" s="164"/>
      <c r="F104" s="164"/>
      <c r="G104" s="164"/>
      <c r="H104" s="164"/>
      <c r="I104" s="164"/>
      <c r="J104" s="165">
        <f>J182</f>
        <v>0</v>
      </c>
      <c r="K104" s="162"/>
      <c r="L104" s="166"/>
    </row>
    <row r="105" spans="1:65" s="10" customFormat="1" ht="19.899999999999999" customHeight="1">
      <c r="B105" s="167"/>
      <c r="C105" s="168"/>
      <c r="D105" s="169" t="s">
        <v>585</v>
      </c>
      <c r="E105" s="170"/>
      <c r="F105" s="170"/>
      <c r="G105" s="170"/>
      <c r="H105" s="170"/>
      <c r="I105" s="170"/>
      <c r="J105" s="171">
        <f>J183</f>
        <v>0</v>
      </c>
      <c r="K105" s="168"/>
      <c r="L105" s="172"/>
    </row>
    <row r="106" spans="1:65" s="10" customFormat="1" ht="19.899999999999999" customHeight="1">
      <c r="B106" s="167"/>
      <c r="C106" s="168"/>
      <c r="D106" s="169" t="s">
        <v>586</v>
      </c>
      <c r="E106" s="170"/>
      <c r="F106" s="170"/>
      <c r="G106" s="170"/>
      <c r="H106" s="170"/>
      <c r="I106" s="170"/>
      <c r="J106" s="171">
        <f>J201</f>
        <v>0</v>
      </c>
      <c r="K106" s="168"/>
      <c r="L106" s="172"/>
    </row>
    <row r="107" spans="1:65" s="9" customFormat="1" ht="24.95" customHeight="1">
      <c r="B107" s="161"/>
      <c r="C107" s="162"/>
      <c r="D107" s="163" t="s">
        <v>587</v>
      </c>
      <c r="E107" s="164"/>
      <c r="F107" s="164"/>
      <c r="G107" s="164"/>
      <c r="H107" s="164"/>
      <c r="I107" s="164"/>
      <c r="J107" s="165">
        <f>J212</f>
        <v>0</v>
      </c>
      <c r="K107" s="162"/>
      <c r="L107" s="166"/>
    </row>
    <row r="108" spans="1:65" s="9" customFormat="1" ht="24.95" customHeight="1">
      <c r="B108" s="161"/>
      <c r="C108" s="162"/>
      <c r="D108" s="163" t="s">
        <v>588</v>
      </c>
      <c r="E108" s="164"/>
      <c r="F108" s="164"/>
      <c r="G108" s="164"/>
      <c r="H108" s="164"/>
      <c r="I108" s="164"/>
      <c r="J108" s="165">
        <f>J222</f>
        <v>0</v>
      </c>
      <c r="K108" s="162"/>
      <c r="L108" s="166"/>
    </row>
    <row r="109" spans="1:65" s="2" customFormat="1" ht="21.75" customHeight="1">
      <c r="A109" s="34"/>
      <c r="B109" s="35"/>
      <c r="C109" s="36"/>
      <c r="D109" s="36"/>
      <c r="E109" s="36"/>
      <c r="F109" s="36"/>
      <c r="G109" s="36"/>
      <c r="H109" s="36"/>
      <c r="I109" s="36"/>
      <c r="J109" s="36"/>
      <c r="K109" s="36"/>
      <c r="L109" s="51"/>
      <c r="S109" s="34"/>
      <c r="T109" s="34"/>
      <c r="U109" s="34"/>
      <c r="V109" s="34"/>
      <c r="W109" s="34"/>
      <c r="X109" s="34"/>
      <c r="Y109" s="34"/>
      <c r="Z109" s="34"/>
      <c r="AA109" s="34"/>
      <c r="AB109" s="34"/>
      <c r="AC109" s="34"/>
      <c r="AD109" s="34"/>
      <c r="AE109" s="34"/>
    </row>
    <row r="110" spans="1:65" s="2" customFormat="1" ht="6.95" customHeight="1">
      <c r="A110" s="34"/>
      <c r="B110" s="35"/>
      <c r="C110" s="36"/>
      <c r="D110" s="36"/>
      <c r="E110" s="36"/>
      <c r="F110" s="36"/>
      <c r="G110" s="36"/>
      <c r="H110" s="36"/>
      <c r="I110" s="36"/>
      <c r="J110" s="36"/>
      <c r="K110" s="36"/>
      <c r="L110" s="51"/>
      <c r="S110" s="34"/>
      <c r="T110" s="34"/>
      <c r="U110" s="34"/>
      <c r="V110" s="34"/>
      <c r="W110" s="34"/>
      <c r="X110" s="34"/>
      <c r="Y110" s="34"/>
      <c r="Z110" s="34"/>
      <c r="AA110" s="34"/>
      <c r="AB110" s="34"/>
      <c r="AC110" s="34"/>
      <c r="AD110" s="34"/>
      <c r="AE110" s="34"/>
    </row>
    <row r="111" spans="1:65" s="2" customFormat="1" ht="29.25" customHeight="1">
      <c r="A111" s="34"/>
      <c r="B111" s="35"/>
      <c r="C111" s="160" t="s">
        <v>124</v>
      </c>
      <c r="D111" s="36"/>
      <c r="E111" s="36"/>
      <c r="F111" s="36"/>
      <c r="G111" s="36"/>
      <c r="H111" s="36"/>
      <c r="I111" s="36"/>
      <c r="J111" s="173">
        <f>ROUND(J112 + J113 + J114 + J115 + J116 + J117,2)</f>
        <v>0</v>
      </c>
      <c r="K111" s="36"/>
      <c r="L111" s="51"/>
      <c r="N111" s="174" t="s">
        <v>44</v>
      </c>
      <c r="S111" s="34"/>
      <c r="T111" s="34"/>
      <c r="U111" s="34"/>
      <c r="V111" s="34"/>
      <c r="W111" s="34"/>
      <c r="X111" s="34"/>
      <c r="Y111" s="34"/>
      <c r="Z111" s="34"/>
      <c r="AA111" s="34"/>
      <c r="AB111" s="34"/>
      <c r="AC111" s="34"/>
      <c r="AD111" s="34"/>
      <c r="AE111" s="34"/>
    </row>
    <row r="112" spans="1:65" s="2" customFormat="1" ht="18" customHeight="1">
      <c r="A112" s="34"/>
      <c r="B112" s="35"/>
      <c r="C112" s="36"/>
      <c r="D112" s="287" t="s">
        <v>125</v>
      </c>
      <c r="E112" s="284"/>
      <c r="F112" s="284"/>
      <c r="G112" s="36"/>
      <c r="H112" s="36"/>
      <c r="I112" s="36"/>
      <c r="J112" s="110">
        <v>0</v>
      </c>
      <c r="K112" s="36"/>
      <c r="L112" s="175"/>
      <c r="M112" s="176"/>
      <c r="N112" s="177" t="s">
        <v>45</v>
      </c>
      <c r="O112" s="176"/>
      <c r="P112" s="176"/>
      <c r="Q112" s="176"/>
      <c r="R112" s="176"/>
      <c r="S112" s="178"/>
      <c r="T112" s="178"/>
      <c r="U112" s="178"/>
      <c r="V112" s="178"/>
      <c r="W112" s="178"/>
      <c r="X112" s="178"/>
      <c r="Y112" s="178"/>
      <c r="Z112" s="178"/>
      <c r="AA112" s="178"/>
      <c r="AB112" s="178"/>
      <c r="AC112" s="178"/>
      <c r="AD112" s="178"/>
      <c r="AE112" s="178"/>
      <c r="AF112" s="176"/>
      <c r="AG112" s="176"/>
      <c r="AH112" s="176"/>
      <c r="AI112" s="176"/>
      <c r="AJ112" s="176"/>
      <c r="AK112" s="176"/>
      <c r="AL112" s="176"/>
      <c r="AM112" s="176"/>
      <c r="AN112" s="176"/>
      <c r="AO112" s="176"/>
      <c r="AP112" s="176"/>
      <c r="AQ112" s="176"/>
      <c r="AR112" s="176"/>
      <c r="AS112" s="176"/>
      <c r="AT112" s="176"/>
      <c r="AU112" s="176"/>
      <c r="AV112" s="176"/>
      <c r="AW112" s="176"/>
      <c r="AX112" s="176"/>
      <c r="AY112" s="179" t="s">
        <v>95</v>
      </c>
      <c r="AZ112" s="176"/>
      <c r="BA112" s="176"/>
      <c r="BB112" s="176"/>
      <c r="BC112" s="176"/>
      <c r="BD112" s="176"/>
      <c r="BE112" s="180">
        <f t="shared" ref="BE112:BE117" si="0">IF(N112="základní",J112,0)</f>
        <v>0</v>
      </c>
      <c r="BF112" s="180">
        <f t="shared" ref="BF112:BF117" si="1">IF(N112="snížená",J112,0)</f>
        <v>0</v>
      </c>
      <c r="BG112" s="180">
        <f t="shared" ref="BG112:BG117" si="2">IF(N112="zákl. přenesená",J112,0)</f>
        <v>0</v>
      </c>
      <c r="BH112" s="180">
        <f t="shared" ref="BH112:BH117" si="3">IF(N112="sníž. přenesená",J112,0)</f>
        <v>0</v>
      </c>
      <c r="BI112" s="180">
        <f t="shared" ref="BI112:BI117" si="4">IF(N112="nulová",J112,0)</f>
        <v>0</v>
      </c>
      <c r="BJ112" s="179" t="s">
        <v>88</v>
      </c>
      <c r="BK112" s="176"/>
      <c r="BL112" s="176"/>
      <c r="BM112" s="176"/>
    </row>
    <row r="113" spans="1:65" s="2" customFormat="1" ht="18" customHeight="1">
      <c r="A113" s="34"/>
      <c r="B113" s="35"/>
      <c r="C113" s="36"/>
      <c r="D113" s="287" t="s">
        <v>126</v>
      </c>
      <c r="E113" s="284"/>
      <c r="F113" s="284"/>
      <c r="G113" s="36"/>
      <c r="H113" s="36"/>
      <c r="I113" s="36"/>
      <c r="J113" s="110">
        <v>0</v>
      </c>
      <c r="K113" s="36"/>
      <c r="L113" s="175"/>
      <c r="M113" s="176"/>
      <c r="N113" s="177" t="s">
        <v>45</v>
      </c>
      <c r="O113" s="176"/>
      <c r="P113" s="176"/>
      <c r="Q113" s="176"/>
      <c r="R113" s="176"/>
      <c r="S113" s="178"/>
      <c r="T113" s="178"/>
      <c r="U113" s="178"/>
      <c r="V113" s="178"/>
      <c r="W113" s="178"/>
      <c r="X113" s="178"/>
      <c r="Y113" s="178"/>
      <c r="Z113" s="178"/>
      <c r="AA113" s="178"/>
      <c r="AB113" s="178"/>
      <c r="AC113" s="178"/>
      <c r="AD113" s="178"/>
      <c r="AE113" s="178"/>
      <c r="AF113" s="176"/>
      <c r="AG113" s="176"/>
      <c r="AH113" s="176"/>
      <c r="AI113" s="176"/>
      <c r="AJ113" s="176"/>
      <c r="AK113" s="176"/>
      <c r="AL113" s="176"/>
      <c r="AM113" s="176"/>
      <c r="AN113" s="176"/>
      <c r="AO113" s="176"/>
      <c r="AP113" s="176"/>
      <c r="AQ113" s="176"/>
      <c r="AR113" s="176"/>
      <c r="AS113" s="176"/>
      <c r="AT113" s="176"/>
      <c r="AU113" s="176"/>
      <c r="AV113" s="176"/>
      <c r="AW113" s="176"/>
      <c r="AX113" s="176"/>
      <c r="AY113" s="179" t="s">
        <v>95</v>
      </c>
      <c r="AZ113" s="176"/>
      <c r="BA113" s="176"/>
      <c r="BB113" s="176"/>
      <c r="BC113" s="176"/>
      <c r="BD113" s="176"/>
      <c r="BE113" s="180">
        <f t="shared" si="0"/>
        <v>0</v>
      </c>
      <c r="BF113" s="180">
        <f t="shared" si="1"/>
        <v>0</v>
      </c>
      <c r="BG113" s="180">
        <f t="shared" si="2"/>
        <v>0</v>
      </c>
      <c r="BH113" s="180">
        <f t="shared" si="3"/>
        <v>0</v>
      </c>
      <c r="BI113" s="180">
        <f t="shared" si="4"/>
        <v>0</v>
      </c>
      <c r="BJ113" s="179" t="s">
        <v>88</v>
      </c>
      <c r="BK113" s="176"/>
      <c r="BL113" s="176"/>
      <c r="BM113" s="176"/>
    </row>
    <row r="114" spans="1:65" s="2" customFormat="1" ht="18" customHeight="1">
      <c r="A114" s="34"/>
      <c r="B114" s="35"/>
      <c r="C114" s="36"/>
      <c r="D114" s="287" t="s">
        <v>127</v>
      </c>
      <c r="E114" s="284"/>
      <c r="F114" s="284"/>
      <c r="G114" s="36"/>
      <c r="H114" s="36"/>
      <c r="I114" s="36"/>
      <c r="J114" s="110">
        <v>0</v>
      </c>
      <c r="K114" s="36"/>
      <c r="L114" s="175"/>
      <c r="M114" s="176"/>
      <c r="N114" s="177" t="s">
        <v>45</v>
      </c>
      <c r="O114" s="176"/>
      <c r="P114" s="176"/>
      <c r="Q114" s="176"/>
      <c r="R114" s="176"/>
      <c r="S114" s="178"/>
      <c r="T114" s="178"/>
      <c r="U114" s="178"/>
      <c r="V114" s="178"/>
      <c r="W114" s="178"/>
      <c r="X114" s="178"/>
      <c r="Y114" s="178"/>
      <c r="Z114" s="178"/>
      <c r="AA114" s="178"/>
      <c r="AB114" s="178"/>
      <c r="AC114" s="178"/>
      <c r="AD114" s="178"/>
      <c r="AE114" s="178"/>
      <c r="AF114" s="176"/>
      <c r="AG114" s="176"/>
      <c r="AH114" s="176"/>
      <c r="AI114" s="176"/>
      <c r="AJ114" s="176"/>
      <c r="AK114" s="176"/>
      <c r="AL114" s="176"/>
      <c r="AM114" s="176"/>
      <c r="AN114" s="176"/>
      <c r="AO114" s="176"/>
      <c r="AP114" s="176"/>
      <c r="AQ114" s="176"/>
      <c r="AR114" s="176"/>
      <c r="AS114" s="176"/>
      <c r="AT114" s="176"/>
      <c r="AU114" s="176"/>
      <c r="AV114" s="176"/>
      <c r="AW114" s="176"/>
      <c r="AX114" s="176"/>
      <c r="AY114" s="179" t="s">
        <v>95</v>
      </c>
      <c r="AZ114" s="176"/>
      <c r="BA114" s="176"/>
      <c r="BB114" s="176"/>
      <c r="BC114" s="176"/>
      <c r="BD114" s="176"/>
      <c r="BE114" s="180">
        <f t="shared" si="0"/>
        <v>0</v>
      </c>
      <c r="BF114" s="180">
        <f t="shared" si="1"/>
        <v>0</v>
      </c>
      <c r="BG114" s="180">
        <f t="shared" si="2"/>
        <v>0</v>
      </c>
      <c r="BH114" s="180">
        <f t="shared" si="3"/>
        <v>0</v>
      </c>
      <c r="BI114" s="180">
        <f t="shared" si="4"/>
        <v>0</v>
      </c>
      <c r="BJ114" s="179" t="s">
        <v>88</v>
      </c>
      <c r="BK114" s="176"/>
      <c r="BL114" s="176"/>
      <c r="BM114" s="176"/>
    </row>
    <row r="115" spans="1:65" s="2" customFormat="1" ht="18" customHeight="1">
      <c r="A115" s="34"/>
      <c r="B115" s="35"/>
      <c r="C115" s="36"/>
      <c r="D115" s="287" t="s">
        <v>128</v>
      </c>
      <c r="E115" s="284"/>
      <c r="F115" s="284"/>
      <c r="G115" s="36"/>
      <c r="H115" s="36"/>
      <c r="I115" s="36"/>
      <c r="J115" s="110">
        <v>0</v>
      </c>
      <c r="K115" s="36"/>
      <c r="L115" s="175"/>
      <c r="M115" s="176"/>
      <c r="N115" s="177" t="s">
        <v>45</v>
      </c>
      <c r="O115" s="176"/>
      <c r="P115" s="176"/>
      <c r="Q115" s="176"/>
      <c r="R115" s="176"/>
      <c r="S115" s="178"/>
      <c r="T115" s="178"/>
      <c r="U115" s="178"/>
      <c r="V115" s="178"/>
      <c r="W115" s="178"/>
      <c r="X115" s="178"/>
      <c r="Y115" s="178"/>
      <c r="Z115" s="178"/>
      <c r="AA115" s="178"/>
      <c r="AB115" s="178"/>
      <c r="AC115" s="178"/>
      <c r="AD115" s="178"/>
      <c r="AE115" s="178"/>
      <c r="AF115" s="176"/>
      <c r="AG115" s="176"/>
      <c r="AH115" s="176"/>
      <c r="AI115" s="176"/>
      <c r="AJ115" s="176"/>
      <c r="AK115" s="176"/>
      <c r="AL115" s="176"/>
      <c r="AM115" s="176"/>
      <c r="AN115" s="176"/>
      <c r="AO115" s="176"/>
      <c r="AP115" s="176"/>
      <c r="AQ115" s="176"/>
      <c r="AR115" s="176"/>
      <c r="AS115" s="176"/>
      <c r="AT115" s="176"/>
      <c r="AU115" s="176"/>
      <c r="AV115" s="176"/>
      <c r="AW115" s="176"/>
      <c r="AX115" s="176"/>
      <c r="AY115" s="179" t="s">
        <v>95</v>
      </c>
      <c r="AZ115" s="176"/>
      <c r="BA115" s="176"/>
      <c r="BB115" s="176"/>
      <c r="BC115" s="176"/>
      <c r="BD115" s="176"/>
      <c r="BE115" s="180">
        <f t="shared" si="0"/>
        <v>0</v>
      </c>
      <c r="BF115" s="180">
        <f t="shared" si="1"/>
        <v>0</v>
      </c>
      <c r="BG115" s="180">
        <f t="shared" si="2"/>
        <v>0</v>
      </c>
      <c r="BH115" s="180">
        <f t="shared" si="3"/>
        <v>0</v>
      </c>
      <c r="BI115" s="180">
        <f t="shared" si="4"/>
        <v>0</v>
      </c>
      <c r="BJ115" s="179" t="s">
        <v>88</v>
      </c>
      <c r="BK115" s="176"/>
      <c r="BL115" s="176"/>
      <c r="BM115" s="176"/>
    </row>
    <row r="116" spans="1:65" s="2" customFormat="1" ht="18" customHeight="1">
      <c r="A116" s="34"/>
      <c r="B116" s="35"/>
      <c r="C116" s="36"/>
      <c r="D116" s="287" t="s">
        <v>129</v>
      </c>
      <c r="E116" s="284"/>
      <c r="F116" s="284"/>
      <c r="G116" s="36"/>
      <c r="H116" s="36"/>
      <c r="I116" s="36"/>
      <c r="J116" s="110">
        <v>0</v>
      </c>
      <c r="K116" s="36"/>
      <c r="L116" s="175"/>
      <c r="M116" s="176"/>
      <c r="N116" s="177" t="s">
        <v>45</v>
      </c>
      <c r="O116" s="176"/>
      <c r="P116" s="176"/>
      <c r="Q116" s="176"/>
      <c r="R116" s="176"/>
      <c r="S116" s="178"/>
      <c r="T116" s="178"/>
      <c r="U116" s="178"/>
      <c r="V116" s="178"/>
      <c r="W116" s="178"/>
      <c r="X116" s="178"/>
      <c r="Y116" s="178"/>
      <c r="Z116" s="178"/>
      <c r="AA116" s="178"/>
      <c r="AB116" s="178"/>
      <c r="AC116" s="178"/>
      <c r="AD116" s="178"/>
      <c r="AE116" s="178"/>
      <c r="AF116" s="176"/>
      <c r="AG116" s="176"/>
      <c r="AH116" s="176"/>
      <c r="AI116" s="176"/>
      <c r="AJ116" s="176"/>
      <c r="AK116" s="176"/>
      <c r="AL116" s="176"/>
      <c r="AM116" s="176"/>
      <c r="AN116" s="176"/>
      <c r="AO116" s="176"/>
      <c r="AP116" s="176"/>
      <c r="AQ116" s="176"/>
      <c r="AR116" s="176"/>
      <c r="AS116" s="176"/>
      <c r="AT116" s="176"/>
      <c r="AU116" s="176"/>
      <c r="AV116" s="176"/>
      <c r="AW116" s="176"/>
      <c r="AX116" s="176"/>
      <c r="AY116" s="179" t="s">
        <v>95</v>
      </c>
      <c r="AZ116" s="176"/>
      <c r="BA116" s="176"/>
      <c r="BB116" s="176"/>
      <c r="BC116" s="176"/>
      <c r="BD116" s="176"/>
      <c r="BE116" s="180">
        <f t="shared" si="0"/>
        <v>0</v>
      </c>
      <c r="BF116" s="180">
        <f t="shared" si="1"/>
        <v>0</v>
      </c>
      <c r="BG116" s="180">
        <f t="shared" si="2"/>
        <v>0</v>
      </c>
      <c r="BH116" s="180">
        <f t="shared" si="3"/>
        <v>0</v>
      </c>
      <c r="BI116" s="180">
        <f t="shared" si="4"/>
        <v>0</v>
      </c>
      <c r="BJ116" s="179" t="s">
        <v>88</v>
      </c>
      <c r="BK116" s="176"/>
      <c r="BL116" s="176"/>
      <c r="BM116" s="176"/>
    </row>
    <row r="117" spans="1:65" s="2" customFormat="1" ht="18" customHeight="1">
      <c r="A117" s="34"/>
      <c r="B117" s="35"/>
      <c r="C117" s="36"/>
      <c r="D117" s="109" t="s">
        <v>130</v>
      </c>
      <c r="E117" s="36"/>
      <c r="F117" s="36"/>
      <c r="G117" s="36"/>
      <c r="H117" s="36"/>
      <c r="I117" s="36"/>
      <c r="J117" s="110">
        <f>ROUND(J30*T117,2)</f>
        <v>0</v>
      </c>
      <c r="K117" s="36"/>
      <c r="L117" s="175"/>
      <c r="M117" s="176"/>
      <c r="N117" s="177" t="s">
        <v>45</v>
      </c>
      <c r="O117" s="176"/>
      <c r="P117" s="176"/>
      <c r="Q117" s="176"/>
      <c r="R117" s="176"/>
      <c r="S117" s="178"/>
      <c r="T117" s="178"/>
      <c r="U117" s="178"/>
      <c r="V117" s="178"/>
      <c r="W117" s="178"/>
      <c r="X117" s="178"/>
      <c r="Y117" s="178"/>
      <c r="Z117" s="178"/>
      <c r="AA117" s="178"/>
      <c r="AB117" s="178"/>
      <c r="AC117" s="178"/>
      <c r="AD117" s="178"/>
      <c r="AE117" s="178"/>
      <c r="AF117" s="176"/>
      <c r="AG117" s="176"/>
      <c r="AH117" s="176"/>
      <c r="AI117" s="176"/>
      <c r="AJ117" s="176"/>
      <c r="AK117" s="176"/>
      <c r="AL117" s="176"/>
      <c r="AM117" s="176"/>
      <c r="AN117" s="176"/>
      <c r="AO117" s="176"/>
      <c r="AP117" s="176"/>
      <c r="AQ117" s="176"/>
      <c r="AR117" s="176"/>
      <c r="AS117" s="176"/>
      <c r="AT117" s="176"/>
      <c r="AU117" s="176"/>
      <c r="AV117" s="176"/>
      <c r="AW117" s="176"/>
      <c r="AX117" s="176"/>
      <c r="AY117" s="179" t="s">
        <v>131</v>
      </c>
      <c r="AZ117" s="176"/>
      <c r="BA117" s="176"/>
      <c r="BB117" s="176"/>
      <c r="BC117" s="176"/>
      <c r="BD117" s="176"/>
      <c r="BE117" s="180">
        <f t="shared" si="0"/>
        <v>0</v>
      </c>
      <c r="BF117" s="180">
        <f t="shared" si="1"/>
        <v>0</v>
      </c>
      <c r="BG117" s="180">
        <f t="shared" si="2"/>
        <v>0</v>
      </c>
      <c r="BH117" s="180">
        <f t="shared" si="3"/>
        <v>0</v>
      </c>
      <c r="BI117" s="180">
        <f t="shared" si="4"/>
        <v>0</v>
      </c>
      <c r="BJ117" s="179" t="s">
        <v>88</v>
      </c>
      <c r="BK117" s="176"/>
      <c r="BL117" s="176"/>
      <c r="BM117" s="176"/>
    </row>
    <row r="118" spans="1:65" s="2" customFormat="1" ht="11.25">
      <c r="A118" s="34"/>
      <c r="B118" s="35"/>
      <c r="C118" s="36"/>
      <c r="D118" s="36"/>
      <c r="E118" s="36"/>
      <c r="F118" s="36"/>
      <c r="G118" s="36"/>
      <c r="H118" s="36"/>
      <c r="I118" s="36"/>
      <c r="J118" s="36"/>
      <c r="K118" s="36"/>
      <c r="L118" s="51"/>
      <c r="S118" s="34"/>
      <c r="T118" s="34"/>
      <c r="U118" s="34"/>
      <c r="V118" s="34"/>
      <c r="W118" s="34"/>
      <c r="X118" s="34"/>
      <c r="Y118" s="34"/>
      <c r="Z118" s="34"/>
      <c r="AA118" s="34"/>
      <c r="AB118" s="34"/>
      <c r="AC118" s="34"/>
      <c r="AD118" s="34"/>
      <c r="AE118" s="34"/>
    </row>
    <row r="119" spans="1:65" s="2" customFormat="1" ht="29.25" customHeight="1">
      <c r="A119" s="34"/>
      <c r="B119" s="35"/>
      <c r="C119" s="118" t="s">
        <v>105</v>
      </c>
      <c r="D119" s="119"/>
      <c r="E119" s="119"/>
      <c r="F119" s="119"/>
      <c r="G119" s="119"/>
      <c r="H119" s="119"/>
      <c r="I119" s="119"/>
      <c r="J119" s="120">
        <f>ROUND(J96+J111,2)</f>
        <v>0</v>
      </c>
      <c r="K119" s="119"/>
      <c r="L119" s="51"/>
      <c r="S119" s="34"/>
      <c r="T119" s="34"/>
      <c r="U119" s="34"/>
      <c r="V119" s="34"/>
      <c r="W119" s="34"/>
      <c r="X119" s="34"/>
      <c r="Y119" s="34"/>
      <c r="Z119" s="34"/>
      <c r="AA119" s="34"/>
      <c r="AB119" s="34"/>
      <c r="AC119" s="34"/>
      <c r="AD119" s="34"/>
      <c r="AE119" s="34"/>
    </row>
    <row r="120" spans="1:65" s="2" customFormat="1" ht="6.95" customHeight="1">
      <c r="A120" s="34"/>
      <c r="B120" s="54"/>
      <c r="C120" s="55"/>
      <c r="D120" s="55"/>
      <c r="E120" s="55"/>
      <c r="F120" s="55"/>
      <c r="G120" s="55"/>
      <c r="H120" s="55"/>
      <c r="I120" s="55"/>
      <c r="J120" s="55"/>
      <c r="K120" s="55"/>
      <c r="L120" s="51"/>
      <c r="S120" s="34"/>
      <c r="T120" s="34"/>
      <c r="U120" s="34"/>
      <c r="V120" s="34"/>
      <c r="W120" s="34"/>
      <c r="X120" s="34"/>
      <c r="Y120" s="34"/>
      <c r="Z120" s="34"/>
      <c r="AA120" s="34"/>
      <c r="AB120" s="34"/>
      <c r="AC120" s="34"/>
      <c r="AD120" s="34"/>
      <c r="AE120" s="34"/>
    </row>
    <row r="124" spans="1:65" s="2" customFormat="1" ht="6.95" customHeight="1">
      <c r="A124" s="34"/>
      <c r="B124" s="56"/>
      <c r="C124" s="57"/>
      <c r="D124" s="57"/>
      <c r="E124" s="57"/>
      <c r="F124" s="57"/>
      <c r="G124" s="57"/>
      <c r="H124" s="57"/>
      <c r="I124" s="57"/>
      <c r="J124" s="57"/>
      <c r="K124" s="57"/>
      <c r="L124" s="51"/>
      <c r="S124" s="34"/>
      <c r="T124" s="34"/>
      <c r="U124" s="34"/>
      <c r="V124" s="34"/>
      <c r="W124" s="34"/>
      <c r="X124" s="34"/>
      <c r="Y124" s="34"/>
      <c r="Z124" s="34"/>
      <c r="AA124" s="34"/>
      <c r="AB124" s="34"/>
      <c r="AC124" s="34"/>
      <c r="AD124" s="34"/>
      <c r="AE124" s="34"/>
    </row>
    <row r="125" spans="1:65" s="2" customFormat="1" ht="24.95" customHeight="1">
      <c r="A125" s="34"/>
      <c r="B125" s="35"/>
      <c r="C125" s="22" t="s">
        <v>132</v>
      </c>
      <c r="D125" s="36"/>
      <c r="E125" s="36"/>
      <c r="F125" s="36"/>
      <c r="G125" s="36"/>
      <c r="H125" s="36"/>
      <c r="I125" s="36"/>
      <c r="J125" s="36"/>
      <c r="K125" s="36"/>
      <c r="L125" s="51"/>
      <c r="S125" s="34"/>
      <c r="T125" s="34"/>
      <c r="U125" s="34"/>
      <c r="V125" s="34"/>
      <c r="W125" s="34"/>
      <c r="X125" s="34"/>
      <c r="Y125" s="34"/>
      <c r="Z125" s="34"/>
      <c r="AA125" s="34"/>
      <c r="AB125" s="34"/>
      <c r="AC125" s="34"/>
      <c r="AD125" s="34"/>
      <c r="AE125" s="34"/>
    </row>
    <row r="126" spans="1:65" s="2" customFormat="1" ht="6.95" customHeight="1">
      <c r="A126" s="34"/>
      <c r="B126" s="35"/>
      <c r="C126" s="36"/>
      <c r="D126" s="36"/>
      <c r="E126" s="36"/>
      <c r="F126" s="36"/>
      <c r="G126" s="36"/>
      <c r="H126" s="36"/>
      <c r="I126" s="36"/>
      <c r="J126" s="36"/>
      <c r="K126" s="36"/>
      <c r="L126" s="51"/>
      <c r="S126" s="34"/>
      <c r="T126" s="34"/>
      <c r="U126" s="34"/>
      <c r="V126" s="34"/>
      <c r="W126" s="34"/>
      <c r="X126" s="34"/>
      <c r="Y126" s="34"/>
      <c r="Z126" s="34"/>
      <c r="AA126" s="34"/>
      <c r="AB126" s="34"/>
      <c r="AC126" s="34"/>
      <c r="AD126" s="34"/>
      <c r="AE126" s="34"/>
    </row>
    <row r="127" spans="1:65" s="2" customFormat="1" ht="12" customHeight="1">
      <c r="A127" s="34"/>
      <c r="B127" s="35"/>
      <c r="C127" s="28" t="s">
        <v>16</v>
      </c>
      <c r="D127" s="36"/>
      <c r="E127" s="36"/>
      <c r="F127" s="36"/>
      <c r="G127" s="36"/>
      <c r="H127" s="36"/>
      <c r="I127" s="36"/>
      <c r="J127" s="36"/>
      <c r="K127" s="36"/>
      <c r="L127" s="51"/>
      <c r="S127" s="34"/>
      <c r="T127" s="34"/>
      <c r="U127" s="34"/>
      <c r="V127" s="34"/>
      <c r="W127" s="34"/>
      <c r="X127" s="34"/>
      <c r="Y127" s="34"/>
      <c r="Z127" s="34"/>
      <c r="AA127" s="34"/>
      <c r="AB127" s="34"/>
      <c r="AC127" s="34"/>
      <c r="AD127" s="34"/>
      <c r="AE127" s="34"/>
    </row>
    <row r="128" spans="1:65" s="2" customFormat="1" ht="16.5" customHeight="1">
      <c r="A128" s="34"/>
      <c r="B128" s="35"/>
      <c r="C128" s="36"/>
      <c r="D128" s="36"/>
      <c r="E128" s="319" t="str">
        <f>E7</f>
        <v>Chodník při ulici Družstevní - Bořanovice</v>
      </c>
      <c r="F128" s="320"/>
      <c r="G128" s="320"/>
      <c r="H128" s="320"/>
      <c r="I128" s="36"/>
      <c r="J128" s="36"/>
      <c r="K128" s="36"/>
      <c r="L128" s="51"/>
      <c r="S128" s="34"/>
      <c r="T128" s="34"/>
      <c r="U128" s="34"/>
      <c r="V128" s="34"/>
      <c r="W128" s="34"/>
      <c r="X128" s="34"/>
      <c r="Y128" s="34"/>
      <c r="Z128" s="34"/>
      <c r="AA128" s="34"/>
      <c r="AB128" s="34"/>
      <c r="AC128" s="34"/>
      <c r="AD128" s="34"/>
      <c r="AE128" s="34"/>
    </row>
    <row r="129" spans="1:65" s="2" customFormat="1" ht="12" customHeight="1">
      <c r="A129" s="34"/>
      <c r="B129" s="35"/>
      <c r="C129" s="28" t="s">
        <v>107</v>
      </c>
      <c r="D129" s="36"/>
      <c r="E129" s="36"/>
      <c r="F129" s="36"/>
      <c r="G129" s="36"/>
      <c r="H129" s="36"/>
      <c r="I129" s="36"/>
      <c r="J129" s="36"/>
      <c r="K129" s="36"/>
      <c r="L129" s="51"/>
      <c r="S129" s="34"/>
      <c r="T129" s="34"/>
      <c r="U129" s="34"/>
      <c r="V129" s="34"/>
      <c r="W129" s="34"/>
      <c r="X129" s="34"/>
      <c r="Y129" s="34"/>
      <c r="Z129" s="34"/>
      <c r="AA129" s="34"/>
      <c r="AB129" s="34"/>
      <c r="AC129" s="34"/>
      <c r="AD129" s="34"/>
      <c r="AE129" s="34"/>
    </row>
    <row r="130" spans="1:65" s="2" customFormat="1" ht="16.5" customHeight="1">
      <c r="A130" s="34"/>
      <c r="B130" s="35"/>
      <c r="C130" s="36"/>
      <c r="D130" s="36"/>
      <c r="E130" s="265" t="str">
        <f>E9</f>
        <v>SO 401 - VO</v>
      </c>
      <c r="F130" s="321"/>
      <c r="G130" s="321"/>
      <c r="H130" s="321"/>
      <c r="I130" s="36"/>
      <c r="J130" s="36"/>
      <c r="K130" s="36"/>
      <c r="L130" s="51"/>
      <c r="S130" s="34"/>
      <c r="T130" s="34"/>
      <c r="U130" s="34"/>
      <c r="V130" s="34"/>
      <c r="W130" s="34"/>
      <c r="X130" s="34"/>
      <c r="Y130" s="34"/>
      <c r="Z130" s="34"/>
      <c r="AA130" s="34"/>
      <c r="AB130" s="34"/>
      <c r="AC130" s="34"/>
      <c r="AD130" s="34"/>
      <c r="AE130" s="34"/>
    </row>
    <row r="131" spans="1:65" s="2" customFormat="1" ht="6.95" customHeight="1">
      <c r="A131" s="34"/>
      <c r="B131" s="35"/>
      <c r="C131" s="36"/>
      <c r="D131" s="36"/>
      <c r="E131" s="36"/>
      <c r="F131" s="36"/>
      <c r="G131" s="36"/>
      <c r="H131" s="36"/>
      <c r="I131" s="36"/>
      <c r="J131" s="36"/>
      <c r="K131" s="36"/>
      <c r="L131" s="51"/>
      <c r="S131" s="34"/>
      <c r="T131" s="34"/>
      <c r="U131" s="34"/>
      <c r="V131" s="34"/>
      <c r="W131" s="34"/>
      <c r="X131" s="34"/>
      <c r="Y131" s="34"/>
      <c r="Z131" s="34"/>
      <c r="AA131" s="34"/>
      <c r="AB131" s="34"/>
      <c r="AC131" s="34"/>
      <c r="AD131" s="34"/>
      <c r="AE131" s="34"/>
    </row>
    <row r="132" spans="1:65" s="2" customFormat="1" ht="12" customHeight="1">
      <c r="A132" s="34"/>
      <c r="B132" s="35"/>
      <c r="C132" s="28" t="s">
        <v>20</v>
      </c>
      <c r="D132" s="36"/>
      <c r="E132" s="36"/>
      <c r="F132" s="26" t="str">
        <f>F12</f>
        <v>ul. Družstevní, Bořanovice</v>
      </c>
      <c r="G132" s="36"/>
      <c r="H132" s="36"/>
      <c r="I132" s="28" t="s">
        <v>22</v>
      </c>
      <c r="J132" s="66" t="str">
        <f>IF(J12="","",J12)</f>
        <v>Vyplň údaj</v>
      </c>
      <c r="K132" s="36"/>
      <c r="L132" s="51"/>
      <c r="S132" s="34"/>
      <c r="T132" s="34"/>
      <c r="U132" s="34"/>
      <c r="V132" s="34"/>
      <c r="W132" s="34"/>
      <c r="X132" s="34"/>
      <c r="Y132" s="34"/>
      <c r="Z132" s="34"/>
      <c r="AA132" s="34"/>
      <c r="AB132" s="34"/>
      <c r="AC132" s="34"/>
      <c r="AD132" s="34"/>
      <c r="AE132" s="34"/>
    </row>
    <row r="133" spans="1:65" s="2" customFormat="1" ht="6.95" customHeight="1">
      <c r="A133" s="34"/>
      <c r="B133" s="35"/>
      <c r="C133" s="36"/>
      <c r="D133" s="36"/>
      <c r="E133" s="36"/>
      <c r="F133" s="36"/>
      <c r="G133" s="36"/>
      <c r="H133" s="36"/>
      <c r="I133" s="36"/>
      <c r="J133" s="36"/>
      <c r="K133" s="36"/>
      <c r="L133" s="51"/>
      <c r="S133" s="34"/>
      <c r="T133" s="34"/>
      <c r="U133" s="34"/>
      <c r="V133" s="34"/>
      <c r="W133" s="34"/>
      <c r="X133" s="34"/>
      <c r="Y133" s="34"/>
      <c r="Z133" s="34"/>
      <c r="AA133" s="34"/>
      <c r="AB133" s="34"/>
      <c r="AC133" s="34"/>
      <c r="AD133" s="34"/>
      <c r="AE133" s="34"/>
    </row>
    <row r="134" spans="1:65" s="2" customFormat="1" ht="15.2" customHeight="1">
      <c r="A134" s="34"/>
      <c r="B134" s="35"/>
      <c r="C134" s="28" t="s">
        <v>23</v>
      </c>
      <c r="D134" s="36"/>
      <c r="E134" s="36"/>
      <c r="F134" s="26" t="str">
        <f>E15</f>
        <v>Technická správa komunikací hl. m. Prahy, a.s.</v>
      </c>
      <c r="G134" s="36"/>
      <c r="H134" s="36"/>
      <c r="I134" s="28" t="s">
        <v>31</v>
      </c>
      <c r="J134" s="31" t="str">
        <f>E21</f>
        <v>Sinpps s.r.o</v>
      </c>
      <c r="K134" s="36"/>
      <c r="L134" s="51"/>
      <c r="S134" s="34"/>
      <c r="T134" s="34"/>
      <c r="U134" s="34"/>
      <c r="V134" s="34"/>
      <c r="W134" s="34"/>
      <c r="X134" s="34"/>
      <c r="Y134" s="34"/>
      <c r="Z134" s="34"/>
      <c r="AA134" s="34"/>
      <c r="AB134" s="34"/>
      <c r="AC134" s="34"/>
      <c r="AD134" s="34"/>
      <c r="AE134" s="34"/>
    </row>
    <row r="135" spans="1:65" s="2" customFormat="1" ht="15.2" customHeight="1">
      <c r="A135" s="34"/>
      <c r="B135" s="35"/>
      <c r="C135" s="28" t="s">
        <v>29</v>
      </c>
      <c r="D135" s="36"/>
      <c r="E135" s="36"/>
      <c r="F135" s="26" t="str">
        <f>IF(E18="","",E18)</f>
        <v>Vyplň údaj</v>
      </c>
      <c r="G135" s="36"/>
      <c r="H135" s="36"/>
      <c r="I135" s="28" t="s">
        <v>35</v>
      </c>
      <c r="J135" s="31" t="str">
        <f>E24</f>
        <v>Sinpps s.r.o</v>
      </c>
      <c r="K135" s="36"/>
      <c r="L135" s="51"/>
      <c r="S135" s="34"/>
      <c r="T135" s="34"/>
      <c r="U135" s="34"/>
      <c r="V135" s="34"/>
      <c r="W135" s="34"/>
      <c r="X135" s="34"/>
      <c r="Y135" s="34"/>
      <c r="Z135" s="34"/>
      <c r="AA135" s="34"/>
      <c r="AB135" s="34"/>
      <c r="AC135" s="34"/>
      <c r="AD135" s="34"/>
      <c r="AE135" s="34"/>
    </row>
    <row r="136" spans="1:65" s="2" customFormat="1" ht="10.35" customHeight="1">
      <c r="A136" s="34"/>
      <c r="B136" s="35"/>
      <c r="C136" s="36"/>
      <c r="D136" s="36"/>
      <c r="E136" s="36"/>
      <c r="F136" s="36"/>
      <c r="G136" s="36"/>
      <c r="H136" s="36"/>
      <c r="I136" s="36"/>
      <c r="J136" s="36"/>
      <c r="K136" s="36"/>
      <c r="L136" s="51"/>
      <c r="S136" s="34"/>
      <c r="T136" s="34"/>
      <c r="U136" s="34"/>
      <c r="V136" s="34"/>
      <c r="W136" s="34"/>
      <c r="X136" s="34"/>
      <c r="Y136" s="34"/>
      <c r="Z136" s="34"/>
      <c r="AA136" s="34"/>
      <c r="AB136" s="34"/>
      <c r="AC136" s="34"/>
      <c r="AD136" s="34"/>
      <c r="AE136" s="34"/>
    </row>
    <row r="137" spans="1:65" s="11" customFormat="1" ht="29.25" customHeight="1">
      <c r="A137" s="181"/>
      <c r="B137" s="182"/>
      <c r="C137" s="183" t="s">
        <v>133</v>
      </c>
      <c r="D137" s="184" t="s">
        <v>65</v>
      </c>
      <c r="E137" s="184" t="s">
        <v>61</v>
      </c>
      <c r="F137" s="184" t="s">
        <v>62</v>
      </c>
      <c r="G137" s="184" t="s">
        <v>134</v>
      </c>
      <c r="H137" s="184" t="s">
        <v>135</v>
      </c>
      <c r="I137" s="184" t="s">
        <v>136</v>
      </c>
      <c r="J137" s="184" t="s">
        <v>112</v>
      </c>
      <c r="K137" s="185" t="s">
        <v>137</v>
      </c>
      <c r="L137" s="186"/>
      <c r="M137" s="75" t="s">
        <v>1</v>
      </c>
      <c r="N137" s="76" t="s">
        <v>44</v>
      </c>
      <c r="O137" s="76" t="s">
        <v>138</v>
      </c>
      <c r="P137" s="76" t="s">
        <v>139</v>
      </c>
      <c r="Q137" s="76" t="s">
        <v>140</v>
      </c>
      <c r="R137" s="76" t="s">
        <v>141</v>
      </c>
      <c r="S137" s="76" t="s">
        <v>142</v>
      </c>
      <c r="T137" s="77" t="s">
        <v>143</v>
      </c>
      <c r="U137" s="181"/>
      <c r="V137" s="181"/>
      <c r="W137" s="181"/>
      <c r="X137" s="181"/>
      <c r="Y137" s="181"/>
      <c r="Z137" s="181"/>
      <c r="AA137" s="181"/>
      <c r="AB137" s="181"/>
      <c r="AC137" s="181"/>
      <c r="AD137" s="181"/>
      <c r="AE137" s="181"/>
    </row>
    <row r="138" spans="1:65" s="2" customFormat="1" ht="22.9" customHeight="1">
      <c r="A138" s="34"/>
      <c r="B138" s="35"/>
      <c r="C138" s="82" t="s">
        <v>144</v>
      </c>
      <c r="D138" s="36"/>
      <c r="E138" s="36"/>
      <c r="F138" s="36"/>
      <c r="G138" s="36"/>
      <c r="H138" s="36"/>
      <c r="I138" s="36"/>
      <c r="J138" s="187">
        <f>BK138</f>
        <v>0</v>
      </c>
      <c r="K138" s="36"/>
      <c r="L138" s="37"/>
      <c r="M138" s="78"/>
      <c r="N138" s="188"/>
      <c r="O138" s="79"/>
      <c r="P138" s="189">
        <f>P139+P167+P182+P212+P222</f>
        <v>0</v>
      </c>
      <c r="Q138" s="79"/>
      <c r="R138" s="189">
        <f>R139+R167+R182+R212+R222</f>
        <v>109.25013324</v>
      </c>
      <c r="S138" s="79"/>
      <c r="T138" s="190">
        <f>T139+T167+T182+T212+T222</f>
        <v>4.4999999999999998E-2</v>
      </c>
      <c r="U138" s="34"/>
      <c r="V138" s="34"/>
      <c r="W138" s="34"/>
      <c r="X138" s="34"/>
      <c r="Y138" s="34"/>
      <c r="Z138" s="34"/>
      <c r="AA138" s="34"/>
      <c r="AB138" s="34"/>
      <c r="AC138" s="34"/>
      <c r="AD138" s="34"/>
      <c r="AE138" s="34"/>
      <c r="AT138" s="16" t="s">
        <v>79</v>
      </c>
      <c r="AU138" s="16" t="s">
        <v>114</v>
      </c>
      <c r="BK138" s="191">
        <f>BK139+BK167+BK182+BK212+BK222</f>
        <v>0</v>
      </c>
    </row>
    <row r="139" spans="1:65" s="12" customFormat="1" ht="25.9" customHeight="1">
      <c r="B139" s="192"/>
      <c r="C139" s="193"/>
      <c r="D139" s="194" t="s">
        <v>79</v>
      </c>
      <c r="E139" s="195" t="s">
        <v>145</v>
      </c>
      <c r="F139" s="195" t="s">
        <v>146</v>
      </c>
      <c r="G139" s="193"/>
      <c r="H139" s="193"/>
      <c r="I139" s="196"/>
      <c r="J139" s="197">
        <f>BK139</f>
        <v>0</v>
      </c>
      <c r="K139" s="193"/>
      <c r="L139" s="198"/>
      <c r="M139" s="199"/>
      <c r="N139" s="200"/>
      <c r="O139" s="200"/>
      <c r="P139" s="201">
        <f>P140+P156+P158+P162</f>
        <v>0</v>
      </c>
      <c r="Q139" s="200"/>
      <c r="R139" s="201">
        <f>R140+R156+R158+R162</f>
        <v>22.602453239999999</v>
      </c>
      <c r="S139" s="200"/>
      <c r="T139" s="202">
        <f>T140+T156+T158+T162</f>
        <v>0</v>
      </c>
      <c r="AR139" s="203" t="s">
        <v>88</v>
      </c>
      <c r="AT139" s="204" t="s">
        <v>79</v>
      </c>
      <c r="AU139" s="204" t="s">
        <v>80</v>
      </c>
      <c r="AY139" s="203" t="s">
        <v>147</v>
      </c>
      <c r="BK139" s="205">
        <f>BK140+BK156+BK158+BK162</f>
        <v>0</v>
      </c>
    </row>
    <row r="140" spans="1:65" s="12" customFormat="1" ht="22.9" customHeight="1">
      <c r="B140" s="192"/>
      <c r="C140" s="193"/>
      <c r="D140" s="194" t="s">
        <v>79</v>
      </c>
      <c r="E140" s="206" t="s">
        <v>88</v>
      </c>
      <c r="F140" s="206" t="s">
        <v>148</v>
      </c>
      <c r="G140" s="193"/>
      <c r="H140" s="193"/>
      <c r="I140" s="196"/>
      <c r="J140" s="207">
        <f>BK140</f>
        <v>0</v>
      </c>
      <c r="K140" s="193"/>
      <c r="L140" s="198"/>
      <c r="M140" s="199"/>
      <c r="N140" s="200"/>
      <c r="O140" s="200"/>
      <c r="P140" s="201">
        <f>SUM(P141:P155)</f>
        <v>0</v>
      </c>
      <c r="Q140" s="200"/>
      <c r="R140" s="201">
        <f>SUM(R141:R155)</f>
        <v>0</v>
      </c>
      <c r="S140" s="200"/>
      <c r="T140" s="202">
        <f>SUM(T141:T155)</f>
        <v>0</v>
      </c>
      <c r="AR140" s="203" t="s">
        <v>88</v>
      </c>
      <c r="AT140" s="204" t="s">
        <v>79</v>
      </c>
      <c r="AU140" s="204" t="s">
        <v>88</v>
      </c>
      <c r="AY140" s="203" t="s">
        <v>147</v>
      </c>
      <c r="BK140" s="205">
        <f>SUM(BK141:BK155)</f>
        <v>0</v>
      </c>
    </row>
    <row r="141" spans="1:65" s="2" customFormat="1" ht="33" customHeight="1">
      <c r="A141" s="34"/>
      <c r="B141" s="35"/>
      <c r="C141" s="208" t="s">
        <v>88</v>
      </c>
      <c r="D141" s="208" t="s">
        <v>149</v>
      </c>
      <c r="E141" s="209" t="s">
        <v>589</v>
      </c>
      <c r="F141" s="210" t="s">
        <v>590</v>
      </c>
      <c r="G141" s="211" t="s">
        <v>165</v>
      </c>
      <c r="H141" s="212">
        <v>196.4</v>
      </c>
      <c r="I141" s="213"/>
      <c r="J141" s="214">
        <f>ROUND(I141*H141,2)</f>
        <v>0</v>
      </c>
      <c r="K141" s="210" t="s">
        <v>153</v>
      </c>
      <c r="L141" s="37"/>
      <c r="M141" s="215" t="s">
        <v>1</v>
      </c>
      <c r="N141" s="216" t="s">
        <v>45</v>
      </c>
      <c r="O141" s="71"/>
      <c r="P141" s="217">
        <f>O141*H141</f>
        <v>0</v>
      </c>
      <c r="Q141" s="217">
        <v>0</v>
      </c>
      <c r="R141" s="217">
        <f>Q141*H141</f>
        <v>0</v>
      </c>
      <c r="S141" s="217">
        <v>0</v>
      </c>
      <c r="T141" s="218">
        <f>S141*H141</f>
        <v>0</v>
      </c>
      <c r="U141" s="34"/>
      <c r="V141" s="34"/>
      <c r="W141" s="34"/>
      <c r="X141" s="34"/>
      <c r="Y141" s="34"/>
      <c r="Z141" s="34"/>
      <c r="AA141" s="34"/>
      <c r="AB141" s="34"/>
      <c r="AC141" s="34"/>
      <c r="AD141" s="34"/>
      <c r="AE141" s="34"/>
      <c r="AR141" s="219" t="s">
        <v>154</v>
      </c>
      <c r="AT141" s="219" t="s">
        <v>149</v>
      </c>
      <c r="AU141" s="219" t="s">
        <v>90</v>
      </c>
      <c r="AY141" s="16" t="s">
        <v>147</v>
      </c>
      <c r="BE141" s="114">
        <f>IF(N141="základní",J141,0)</f>
        <v>0</v>
      </c>
      <c r="BF141" s="114">
        <f>IF(N141="snížená",J141,0)</f>
        <v>0</v>
      </c>
      <c r="BG141" s="114">
        <f>IF(N141="zákl. přenesená",J141,0)</f>
        <v>0</v>
      </c>
      <c r="BH141" s="114">
        <f>IF(N141="sníž. přenesená",J141,0)</f>
        <v>0</v>
      </c>
      <c r="BI141" s="114">
        <f>IF(N141="nulová",J141,0)</f>
        <v>0</v>
      </c>
      <c r="BJ141" s="16" t="s">
        <v>88</v>
      </c>
      <c r="BK141" s="114">
        <f>ROUND(I141*H141,2)</f>
        <v>0</v>
      </c>
      <c r="BL141" s="16" t="s">
        <v>154</v>
      </c>
      <c r="BM141" s="219" t="s">
        <v>591</v>
      </c>
    </row>
    <row r="142" spans="1:65" s="2" customFormat="1" ht="39">
      <c r="A142" s="34"/>
      <c r="B142" s="35"/>
      <c r="C142" s="36"/>
      <c r="D142" s="220" t="s">
        <v>156</v>
      </c>
      <c r="E142" s="36"/>
      <c r="F142" s="221" t="s">
        <v>177</v>
      </c>
      <c r="G142" s="36"/>
      <c r="H142" s="36"/>
      <c r="I142" s="178"/>
      <c r="J142" s="36"/>
      <c r="K142" s="36"/>
      <c r="L142" s="37"/>
      <c r="M142" s="222"/>
      <c r="N142" s="223"/>
      <c r="O142" s="71"/>
      <c r="P142" s="71"/>
      <c r="Q142" s="71"/>
      <c r="R142" s="71"/>
      <c r="S142" s="71"/>
      <c r="T142" s="72"/>
      <c r="U142" s="34"/>
      <c r="V142" s="34"/>
      <c r="W142" s="34"/>
      <c r="X142" s="34"/>
      <c r="Y142" s="34"/>
      <c r="Z142" s="34"/>
      <c r="AA142" s="34"/>
      <c r="AB142" s="34"/>
      <c r="AC142" s="34"/>
      <c r="AD142" s="34"/>
      <c r="AE142" s="34"/>
      <c r="AT142" s="16" t="s">
        <v>156</v>
      </c>
      <c r="AU142" s="16" t="s">
        <v>90</v>
      </c>
    </row>
    <row r="143" spans="1:65" s="13" customFormat="1" ht="11.25">
      <c r="B143" s="224"/>
      <c r="C143" s="225"/>
      <c r="D143" s="220" t="s">
        <v>168</v>
      </c>
      <c r="E143" s="226" t="s">
        <v>1</v>
      </c>
      <c r="F143" s="227" t="s">
        <v>592</v>
      </c>
      <c r="G143" s="225"/>
      <c r="H143" s="228">
        <v>5.6</v>
      </c>
      <c r="I143" s="229"/>
      <c r="J143" s="225"/>
      <c r="K143" s="225"/>
      <c r="L143" s="230"/>
      <c r="M143" s="231"/>
      <c r="N143" s="232"/>
      <c r="O143" s="232"/>
      <c r="P143" s="232"/>
      <c r="Q143" s="232"/>
      <c r="R143" s="232"/>
      <c r="S143" s="232"/>
      <c r="T143" s="233"/>
      <c r="AT143" s="234" t="s">
        <v>168</v>
      </c>
      <c r="AU143" s="234" t="s">
        <v>90</v>
      </c>
      <c r="AV143" s="13" t="s">
        <v>90</v>
      </c>
      <c r="AW143" s="13" t="s">
        <v>36</v>
      </c>
      <c r="AX143" s="13" t="s">
        <v>80</v>
      </c>
      <c r="AY143" s="234" t="s">
        <v>147</v>
      </c>
    </row>
    <row r="144" spans="1:65" s="13" customFormat="1" ht="11.25">
      <c r="B144" s="224"/>
      <c r="C144" s="225"/>
      <c r="D144" s="220" t="s">
        <v>168</v>
      </c>
      <c r="E144" s="226" t="s">
        <v>1</v>
      </c>
      <c r="F144" s="227" t="s">
        <v>593</v>
      </c>
      <c r="G144" s="225"/>
      <c r="H144" s="228">
        <v>190.8</v>
      </c>
      <c r="I144" s="229"/>
      <c r="J144" s="225"/>
      <c r="K144" s="225"/>
      <c r="L144" s="230"/>
      <c r="M144" s="231"/>
      <c r="N144" s="232"/>
      <c r="O144" s="232"/>
      <c r="P144" s="232"/>
      <c r="Q144" s="232"/>
      <c r="R144" s="232"/>
      <c r="S144" s="232"/>
      <c r="T144" s="233"/>
      <c r="AT144" s="234" t="s">
        <v>168</v>
      </c>
      <c r="AU144" s="234" t="s">
        <v>90</v>
      </c>
      <c r="AV144" s="13" t="s">
        <v>90</v>
      </c>
      <c r="AW144" s="13" t="s">
        <v>36</v>
      </c>
      <c r="AX144" s="13" t="s">
        <v>80</v>
      </c>
      <c r="AY144" s="234" t="s">
        <v>147</v>
      </c>
    </row>
    <row r="145" spans="1:65" s="14" customFormat="1" ht="11.25">
      <c r="B145" s="235"/>
      <c r="C145" s="236"/>
      <c r="D145" s="220" t="s">
        <v>168</v>
      </c>
      <c r="E145" s="237" t="s">
        <v>1</v>
      </c>
      <c r="F145" s="238" t="s">
        <v>173</v>
      </c>
      <c r="G145" s="236"/>
      <c r="H145" s="239">
        <v>196.4</v>
      </c>
      <c r="I145" s="240"/>
      <c r="J145" s="236"/>
      <c r="K145" s="236"/>
      <c r="L145" s="241"/>
      <c r="M145" s="242"/>
      <c r="N145" s="243"/>
      <c r="O145" s="243"/>
      <c r="P145" s="243"/>
      <c r="Q145" s="243"/>
      <c r="R145" s="243"/>
      <c r="S145" s="243"/>
      <c r="T145" s="244"/>
      <c r="AT145" s="245" t="s">
        <v>168</v>
      </c>
      <c r="AU145" s="245" t="s">
        <v>90</v>
      </c>
      <c r="AV145" s="14" t="s">
        <v>154</v>
      </c>
      <c r="AW145" s="14" t="s">
        <v>36</v>
      </c>
      <c r="AX145" s="14" t="s">
        <v>88</v>
      </c>
      <c r="AY145" s="245" t="s">
        <v>147</v>
      </c>
    </row>
    <row r="146" spans="1:65" s="2" customFormat="1" ht="24">
      <c r="A146" s="34"/>
      <c r="B146" s="35"/>
      <c r="C146" s="208" t="s">
        <v>90</v>
      </c>
      <c r="D146" s="208" t="s">
        <v>149</v>
      </c>
      <c r="E146" s="209" t="s">
        <v>594</v>
      </c>
      <c r="F146" s="210" t="s">
        <v>595</v>
      </c>
      <c r="G146" s="211" t="s">
        <v>165</v>
      </c>
      <c r="H146" s="212">
        <v>21</v>
      </c>
      <c r="I146" s="213"/>
      <c r="J146" s="214">
        <f>ROUND(I146*H146,2)</f>
        <v>0</v>
      </c>
      <c r="K146" s="210" t="s">
        <v>153</v>
      </c>
      <c r="L146" s="37"/>
      <c r="M146" s="215" t="s">
        <v>1</v>
      </c>
      <c r="N146" s="216" t="s">
        <v>45</v>
      </c>
      <c r="O146" s="71"/>
      <c r="P146" s="217">
        <f>O146*H146</f>
        <v>0</v>
      </c>
      <c r="Q146" s="217">
        <v>0</v>
      </c>
      <c r="R146" s="217">
        <f>Q146*H146</f>
        <v>0</v>
      </c>
      <c r="S146" s="217">
        <v>0</v>
      </c>
      <c r="T146" s="218">
        <f>S146*H146</f>
        <v>0</v>
      </c>
      <c r="U146" s="34"/>
      <c r="V146" s="34"/>
      <c r="W146" s="34"/>
      <c r="X146" s="34"/>
      <c r="Y146" s="34"/>
      <c r="Z146" s="34"/>
      <c r="AA146" s="34"/>
      <c r="AB146" s="34"/>
      <c r="AC146" s="34"/>
      <c r="AD146" s="34"/>
      <c r="AE146" s="34"/>
      <c r="AR146" s="219" t="s">
        <v>538</v>
      </c>
      <c r="AT146" s="219" t="s">
        <v>149</v>
      </c>
      <c r="AU146" s="219" t="s">
        <v>90</v>
      </c>
      <c r="AY146" s="16" t="s">
        <v>147</v>
      </c>
      <c r="BE146" s="114">
        <f>IF(N146="základní",J146,0)</f>
        <v>0</v>
      </c>
      <c r="BF146" s="114">
        <f>IF(N146="snížená",J146,0)</f>
        <v>0</v>
      </c>
      <c r="BG146" s="114">
        <f>IF(N146="zákl. přenesená",J146,0)</f>
        <v>0</v>
      </c>
      <c r="BH146" s="114">
        <f>IF(N146="sníž. přenesená",J146,0)</f>
        <v>0</v>
      </c>
      <c r="BI146" s="114">
        <f>IF(N146="nulová",J146,0)</f>
        <v>0</v>
      </c>
      <c r="BJ146" s="16" t="s">
        <v>88</v>
      </c>
      <c r="BK146" s="114">
        <f>ROUND(I146*H146,2)</f>
        <v>0</v>
      </c>
      <c r="BL146" s="16" t="s">
        <v>538</v>
      </c>
      <c r="BM146" s="219" t="s">
        <v>596</v>
      </c>
    </row>
    <row r="147" spans="1:65" s="2" customFormat="1" ht="33" customHeight="1">
      <c r="A147" s="34"/>
      <c r="B147" s="35"/>
      <c r="C147" s="208" t="s">
        <v>162</v>
      </c>
      <c r="D147" s="208" t="s">
        <v>149</v>
      </c>
      <c r="E147" s="209" t="s">
        <v>226</v>
      </c>
      <c r="F147" s="210" t="s">
        <v>227</v>
      </c>
      <c r="G147" s="211" t="s">
        <v>165</v>
      </c>
      <c r="H147" s="212">
        <v>74.3</v>
      </c>
      <c r="I147" s="213"/>
      <c r="J147" s="214">
        <f>ROUND(I147*H147,2)</f>
        <v>0</v>
      </c>
      <c r="K147" s="210" t="s">
        <v>153</v>
      </c>
      <c r="L147" s="37"/>
      <c r="M147" s="215" t="s">
        <v>1</v>
      </c>
      <c r="N147" s="216" t="s">
        <v>45</v>
      </c>
      <c r="O147" s="71"/>
      <c r="P147" s="217">
        <f>O147*H147</f>
        <v>0</v>
      </c>
      <c r="Q147" s="217">
        <v>0</v>
      </c>
      <c r="R147" s="217">
        <f>Q147*H147</f>
        <v>0</v>
      </c>
      <c r="S147" s="217">
        <v>0</v>
      </c>
      <c r="T147" s="218">
        <f>S147*H147</f>
        <v>0</v>
      </c>
      <c r="U147" s="34"/>
      <c r="V147" s="34"/>
      <c r="W147" s="34"/>
      <c r="X147" s="34"/>
      <c r="Y147" s="34"/>
      <c r="Z147" s="34"/>
      <c r="AA147" s="34"/>
      <c r="AB147" s="34"/>
      <c r="AC147" s="34"/>
      <c r="AD147" s="34"/>
      <c r="AE147" s="34"/>
      <c r="AR147" s="219" t="s">
        <v>154</v>
      </c>
      <c r="AT147" s="219" t="s">
        <v>149</v>
      </c>
      <c r="AU147" s="219" t="s">
        <v>90</v>
      </c>
      <c r="AY147" s="16" t="s">
        <v>147</v>
      </c>
      <c r="BE147" s="114">
        <f>IF(N147="základní",J147,0)</f>
        <v>0</v>
      </c>
      <c r="BF147" s="114">
        <f>IF(N147="snížená",J147,0)</f>
        <v>0</v>
      </c>
      <c r="BG147" s="114">
        <f>IF(N147="zákl. přenesená",J147,0)</f>
        <v>0</v>
      </c>
      <c r="BH147" s="114">
        <f>IF(N147="sníž. přenesená",J147,0)</f>
        <v>0</v>
      </c>
      <c r="BI147" s="114">
        <f>IF(N147="nulová",J147,0)</f>
        <v>0</v>
      </c>
      <c r="BJ147" s="16" t="s">
        <v>88</v>
      </c>
      <c r="BK147" s="114">
        <f>ROUND(I147*H147,2)</f>
        <v>0</v>
      </c>
      <c r="BL147" s="16" t="s">
        <v>154</v>
      </c>
      <c r="BM147" s="219" t="s">
        <v>597</v>
      </c>
    </row>
    <row r="148" spans="1:65" s="2" customFormat="1" ht="68.25">
      <c r="A148" s="34"/>
      <c r="B148" s="35"/>
      <c r="C148" s="36"/>
      <c r="D148" s="220" t="s">
        <v>156</v>
      </c>
      <c r="E148" s="36"/>
      <c r="F148" s="221" t="s">
        <v>229</v>
      </c>
      <c r="G148" s="36"/>
      <c r="H148" s="36"/>
      <c r="I148" s="178"/>
      <c r="J148" s="36"/>
      <c r="K148" s="36"/>
      <c r="L148" s="37"/>
      <c r="M148" s="222"/>
      <c r="N148" s="223"/>
      <c r="O148" s="71"/>
      <c r="P148" s="71"/>
      <c r="Q148" s="71"/>
      <c r="R148" s="71"/>
      <c r="S148" s="71"/>
      <c r="T148" s="72"/>
      <c r="U148" s="34"/>
      <c r="V148" s="34"/>
      <c r="W148" s="34"/>
      <c r="X148" s="34"/>
      <c r="Y148" s="34"/>
      <c r="Z148" s="34"/>
      <c r="AA148" s="34"/>
      <c r="AB148" s="34"/>
      <c r="AC148" s="34"/>
      <c r="AD148" s="34"/>
      <c r="AE148" s="34"/>
      <c r="AT148" s="16" t="s">
        <v>156</v>
      </c>
      <c r="AU148" s="16" t="s">
        <v>90</v>
      </c>
    </row>
    <row r="149" spans="1:65" s="13" customFormat="1" ht="11.25">
      <c r="B149" s="224"/>
      <c r="C149" s="225"/>
      <c r="D149" s="220" t="s">
        <v>168</v>
      </c>
      <c r="E149" s="226" t="s">
        <v>1</v>
      </c>
      <c r="F149" s="227" t="s">
        <v>598</v>
      </c>
      <c r="G149" s="225"/>
      <c r="H149" s="228">
        <v>5.6</v>
      </c>
      <c r="I149" s="229"/>
      <c r="J149" s="225"/>
      <c r="K149" s="225"/>
      <c r="L149" s="230"/>
      <c r="M149" s="231"/>
      <c r="N149" s="232"/>
      <c r="O149" s="232"/>
      <c r="P149" s="232"/>
      <c r="Q149" s="232"/>
      <c r="R149" s="232"/>
      <c r="S149" s="232"/>
      <c r="T149" s="233"/>
      <c r="AT149" s="234" t="s">
        <v>168</v>
      </c>
      <c r="AU149" s="234" t="s">
        <v>90</v>
      </c>
      <c r="AV149" s="13" t="s">
        <v>90</v>
      </c>
      <c r="AW149" s="13" t="s">
        <v>36</v>
      </c>
      <c r="AX149" s="13" t="s">
        <v>80</v>
      </c>
      <c r="AY149" s="234" t="s">
        <v>147</v>
      </c>
    </row>
    <row r="150" spans="1:65" s="13" customFormat="1" ht="11.25">
      <c r="B150" s="224"/>
      <c r="C150" s="225"/>
      <c r="D150" s="220" t="s">
        <v>168</v>
      </c>
      <c r="E150" s="226" t="s">
        <v>1</v>
      </c>
      <c r="F150" s="227" t="s">
        <v>599</v>
      </c>
      <c r="G150" s="225"/>
      <c r="H150" s="228">
        <v>47.7</v>
      </c>
      <c r="I150" s="229"/>
      <c r="J150" s="225"/>
      <c r="K150" s="225"/>
      <c r="L150" s="230"/>
      <c r="M150" s="231"/>
      <c r="N150" s="232"/>
      <c r="O150" s="232"/>
      <c r="P150" s="232"/>
      <c r="Q150" s="232"/>
      <c r="R150" s="232"/>
      <c r="S150" s="232"/>
      <c r="T150" s="233"/>
      <c r="AT150" s="234" t="s">
        <v>168</v>
      </c>
      <c r="AU150" s="234" t="s">
        <v>90</v>
      </c>
      <c r="AV150" s="13" t="s">
        <v>90</v>
      </c>
      <c r="AW150" s="13" t="s">
        <v>36</v>
      </c>
      <c r="AX150" s="13" t="s">
        <v>80</v>
      </c>
      <c r="AY150" s="234" t="s">
        <v>147</v>
      </c>
    </row>
    <row r="151" spans="1:65" s="13" customFormat="1" ht="11.25">
      <c r="B151" s="224"/>
      <c r="C151" s="225"/>
      <c r="D151" s="220" t="s">
        <v>168</v>
      </c>
      <c r="E151" s="226" t="s">
        <v>1</v>
      </c>
      <c r="F151" s="227" t="s">
        <v>600</v>
      </c>
      <c r="G151" s="225"/>
      <c r="H151" s="228">
        <v>21</v>
      </c>
      <c r="I151" s="229"/>
      <c r="J151" s="225"/>
      <c r="K151" s="225"/>
      <c r="L151" s="230"/>
      <c r="M151" s="231"/>
      <c r="N151" s="232"/>
      <c r="O151" s="232"/>
      <c r="P151" s="232"/>
      <c r="Q151" s="232"/>
      <c r="R151" s="232"/>
      <c r="S151" s="232"/>
      <c r="T151" s="233"/>
      <c r="AT151" s="234" t="s">
        <v>168</v>
      </c>
      <c r="AU151" s="234" t="s">
        <v>90</v>
      </c>
      <c r="AV151" s="13" t="s">
        <v>90</v>
      </c>
      <c r="AW151" s="13" t="s">
        <v>36</v>
      </c>
      <c r="AX151" s="13" t="s">
        <v>80</v>
      </c>
      <c r="AY151" s="234" t="s">
        <v>147</v>
      </c>
    </row>
    <row r="152" spans="1:65" s="14" customFormat="1" ht="11.25">
      <c r="B152" s="235"/>
      <c r="C152" s="236"/>
      <c r="D152" s="220" t="s">
        <v>168</v>
      </c>
      <c r="E152" s="237" t="s">
        <v>1</v>
      </c>
      <c r="F152" s="238" t="s">
        <v>173</v>
      </c>
      <c r="G152" s="236"/>
      <c r="H152" s="239">
        <v>74.3</v>
      </c>
      <c r="I152" s="240"/>
      <c r="J152" s="236"/>
      <c r="K152" s="236"/>
      <c r="L152" s="241"/>
      <c r="M152" s="242"/>
      <c r="N152" s="243"/>
      <c r="O152" s="243"/>
      <c r="P152" s="243"/>
      <c r="Q152" s="243"/>
      <c r="R152" s="243"/>
      <c r="S152" s="243"/>
      <c r="T152" s="244"/>
      <c r="AT152" s="245" t="s">
        <v>168</v>
      </c>
      <c r="AU152" s="245" t="s">
        <v>90</v>
      </c>
      <c r="AV152" s="14" t="s">
        <v>154</v>
      </c>
      <c r="AW152" s="14" t="s">
        <v>36</v>
      </c>
      <c r="AX152" s="14" t="s">
        <v>88</v>
      </c>
      <c r="AY152" s="245" t="s">
        <v>147</v>
      </c>
    </row>
    <row r="153" spans="1:65" s="2" customFormat="1" ht="44.25" customHeight="1">
      <c r="A153" s="34"/>
      <c r="B153" s="35"/>
      <c r="C153" s="208" t="s">
        <v>154</v>
      </c>
      <c r="D153" s="208" t="s">
        <v>149</v>
      </c>
      <c r="E153" s="209" t="s">
        <v>233</v>
      </c>
      <c r="F153" s="210" t="s">
        <v>234</v>
      </c>
      <c r="G153" s="211" t="s">
        <v>165</v>
      </c>
      <c r="H153" s="212">
        <v>1486</v>
      </c>
      <c r="I153" s="213"/>
      <c r="J153" s="214">
        <f>ROUND(I153*H153,2)</f>
        <v>0</v>
      </c>
      <c r="K153" s="210" t="s">
        <v>153</v>
      </c>
      <c r="L153" s="37"/>
      <c r="M153" s="215" t="s">
        <v>1</v>
      </c>
      <c r="N153" s="216" t="s">
        <v>45</v>
      </c>
      <c r="O153" s="71"/>
      <c r="P153" s="217">
        <f>O153*H153</f>
        <v>0</v>
      </c>
      <c r="Q153" s="217">
        <v>0</v>
      </c>
      <c r="R153" s="217">
        <f>Q153*H153</f>
        <v>0</v>
      </c>
      <c r="S153" s="217">
        <v>0</v>
      </c>
      <c r="T153" s="218">
        <f>S153*H153</f>
        <v>0</v>
      </c>
      <c r="U153" s="34"/>
      <c r="V153" s="34"/>
      <c r="W153" s="34"/>
      <c r="X153" s="34"/>
      <c r="Y153" s="34"/>
      <c r="Z153" s="34"/>
      <c r="AA153" s="34"/>
      <c r="AB153" s="34"/>
      <c r="AC153" s="34"/>
      <c r="AD153" s="34"/>
      <c r="AE153" s="34"/>
      <c r="AR153" s="219" t="s">
        <v>154</v>
      </c>
      <c r="AT153" s="219" t="s">
        <v>149</v>
      </c>
      <c r="AU153" s="219" t="s">
        <v>90</v>
      </c>
      <c r="AY153" s="16" t="s">
        <v>147</v>
      </c>
      <c r="BE153" s="114">
        <f>IF(N153="základní",J153,0)</f>
        <v>0</v>
      </c>
      <c r="BF153" s="114">
        <f>IF(N153="snížená",J153,0)</f>
        <v>0</v>
      </c>
      <c r="BG153" s="114">
        <f>IF(N153="zákl. přenesená",J153,0)</f>
        <v>0</v>
      </c>
      <c r="BH153" s="114">
        <f>IF(N153="sníž. přenesená",J153,0)</f>
        <v>0</v>
      </c>
      <c r="BI153" s="114">
        <f>IF(N153="nulová",J153,0)</f>
        <v>0</v>
      </c>
      <c r="BJ153" s="16" t="s">
        <v>88</v>
      </c>
      <c r="BK153" s="114">
        <f>ROUND(I153*H153,2)</f>
        <v>0</v>
      </c>
      <c r="BL153" s="16" t="s">
        <v>154</v>
      </c>
      <c r="BM153" s="219" t="s">
        <v>601</v>
      </c>
    </row>
    <row r="154" spans="1:65" s="2" customFormat="1" ht="68.25">
      <c r="A154" s="34"/>
      <c r="B154" s="35"/>
      <c r="C154" s="36"/>
      <c r="D154" s="220" t="s">
        <v>156</v>
      </c>
      <c r="E154" s="36"/>
      <c r="F154" s="221" t="s">
        <v>229</v>
      </c>
      <c r="G154" s="36"/>
      <c r="H154" s="36"/>
      <c r="I154" s="178"/>
      <c r="J154" s="36"/>
      <c r="K154" s="36"/>
      <c r="L154" s="37"/>
      <c r="M154" s="222"/>
      <c r="N154" s="223"/>
      <c r="O154" s="71"/>
      <c r="P154" s="71"/>
      <c r="Q154" s="71"/>
      <c r="R154" s="71"/>
      <c r="S154" s="71"/>
      <c r="T154" s="72"/>
      <c r="U154" s="34"/>
      <c r="V154" s="34"/>
      <c r="W154" s="34"/>
      <c r="X154" s="34"/>
      <c r="Y154" s="34"/>
      <c r="Z154" s="34"/>
      <c r="AA154" s="34"/>
      <c r="AB154" s="34"/>
      <c r="AC154" s="34"/>
      <c r="AD154" s="34"/>
      <c r="AE154" s="34"/>
      <c r="AT154" s="16" t="s">
        <v>156</v>
      </c>
      <c r="AU154" s="16" t="s">
        <v>90</v>
      </c>
    </row>
    <row r="155" spans="1:65" s="13" customFormat="1" ht="11.25">
      <c r="B155" s="224"/>
      <c r="C155" s="225"/>
      <c r="D155" s="220" t="s">
        <v>168</v>
      </c>
      <c r="E155" s="225"/>
      <c r="F155" s="227" t="s">
        <v>602</v>
      </c>
      <c r="G155" s="225"/>
      <c r="H155" s="228">
        <v>1486</v>
      </c>
      <c r="I155" s="229"/>
      <c r="J155" s="225"/>
      <c r="K155" s="225"/>
      <c r="L155" s="230"/>
      <c r="M155" s="231"/>
      <c r="N155" s="232"/>
      <c r="O155" s="232"/>
      <c r="P155" s="232"/>
      <c r="Q155" s="232"/>
      <c r="R155" s="232"/>
      <c r="S155" s="232"/>
      <c r="T155" s="233"/>
      <c r="AT155" s="234" t="s">
        <v>168</v>
      </c>
      <c r="AU155" s="234" t="s">
        <v>90</v>
      </c>
      <c r="AV155" s="13" t="s">
        <v>90</v>
      </c>
      <c r="AW155" s="13" t="s">
        <v>4</v>
      </c>
      <c r="AX155" s="13" t="s">
        <v>88</v>
      </c>
      <c r="AY155" s="234" t="s">
        <v>147</v>
      </c>
    </row>
    <row r="156" spans="1:65" s="12" customFormat="1" ht="22.9" customHeight="1">
      <c r="B156" s="192"/>
      <c r="C156" s="193"/>
      <c r="D156" s="194" t="s">
        <v>79</v>
      </c>
      <c r="E156" s="206" t="s">
        <v>90</v>
      </c>
      <c r="F156" s="206" t="s">
        <v>603</v>
      </c>
      <c r="G156" s="193"/>
      <c r="H156" s="193"/>
      <c r="I156" s="196"/>
      <c r="J156" s="207">
        <f>BK156</f>
        <v>0</v>
      </c>
      <c r="K156" s="193"/>
      <c r="L156" s="198"/>
      <c r="M156" s="199"/>
      <c r="N156" s="200"/>
      <c r="O156" s="200"/>
      <c r="P156" s="201">
        <f>P157</f>
        <v>0</v>
      </c>
      <c r="Q156" s="200"/>
      <c r="R156" s="201">
        <f>R157</f>
        <v>15.102453239999999</v>
      </c>
      <c r="S156" s="200"/>
      <c r="T156" s="202">
        <f>T157</f>
        <v>0</v>
      </c>
      <c r="AR156" s="203" t="s">
        <v>88</v>
      </c>
      <c r="AT156" s="204" t="s">
        <v>79</v>
      </c>
      <c r="AU156" s="204" t="s">
        <v>88</v>
      </c>
      <c r="AY156" s="203" t="s">
        <v>147</v>
      </c>
      <c r="BK156" s="205">
        <f>BK157</f>
        <v>0</v>
      </c>
    </row>
    <row r="157" spans="1:65" s="2" customFormat="1" ht="16.5" customHeight="1">
      <c r="A157" s="34"/>
      <c r="B157" s="35"/>
      <c r="C157" s="208" t="s">
        <v>183</v>
      </c>
      <c r="D157" s="208" t="s">
        <v>149</v>
      </c>
      <c r="E157" s="209" t="s">
        <v>604</v>
      </c>
      <c r="F157" s="210" t="s">
        <v>605</v>
      </c>
      <c r="G157" s="211" t="s">
        <v>165</v>
      </c>
      <c r="H157" s="212">
        <v>6.1559999999999997</v>
      </c>
      <c r="I157" s="213"/>
      <c r="J157" s="214">
        <f>ROUND(I157*H157,2)</f>
        <v>0</v>
      </c>
      <c r="K157" s="210" t="s">
        <v>153</v>
      </c>
      <c r="L157" s="37"/>
      <c r="M157" s="215" t="s">
        <v>1</v>
      </c>
      <c r="N157" s="216" t="s">
        <v>45</v>
      </c>
      <c r="O157" s="71"/>
      <c r="P157" s="217">
        <f>O157*H157</f>
        <v>0</v>
      </c>
      <c r="Q157" s="217">
        <v>2.45329</v>
      </c>
      <c r="R157" s="217">
        <f>Q157*H157</f>
        <v>15.102453239999999</v>
      </c>
      <c r="S157" s="217">
        <v>0</v>
      </c>
      <c r="T157" s="218">
        <f>S157*H157</f>
        <v>0</v>
      </c>
      <c r="U157" s="34"/>
      <c r="V157" s="34"/>
      <c r="W157" s="34"/>
      <c r="X157" s="34"/>
      <c r="Y157" s="34"/>
      <c r="Z157" s="34"/>
      <c r="AA157" s="34"/>
      <c r="AB157" s="34"/>
      <c r="AC157" s="34"/>
      <c r="AD157" s="34"/>
      <c r="AE157" s="34"/>
      <c r="AR157" s="219" t="s">
        <v>154</v>
      </c>
      <c r="AT157" s="219" t="s">
        <v>149</v>
      </c>
      <c r="AU157" s="219" t="s">
        <v>90</v>
      </c>
      <c r="AY157" s="16" t="s">
        <v>147</v>
      </c>
      <c r="BE157" s="114">
        <f>IF(N157="základní",J157,0)</f>
        <v>0</v>
      </c>
      <c r="BF157" s="114">
        <f>IF(N157="snížená",J157,0)</f>
        <v>0</v>
      </c>
      <c r="BG157" s="114">
        <f>IF(N157="zákl. přenesená",J157,0)</f>
        <v>0</v>
      </c>
      <c r="BH157" s="114">
        <f>IF(N157="sníž. přenesená",J157,0)</f>
        <v>0</v>
      </c>
      <c r="BI157" s="114">
        <f>IF(N157="nulová",J157,0)</f>
        <v>0</v>
      </c>
      <c r="BJ157" s="16" t="s">
        <v>88</v>
      </c>
      <c r="BK157" s="114">
        <f>ROUND(I157*H157,2)</f>
        <v>0</v>
      </c>
      <c r="BL157" s="16" t="s">
        <v>154</v>
      </c>
      <c r="BM157" s="219" t="s">
        <v>606</v>
      </c>
    </row>
    <row r="158" spans="1:65" s="12" customFormat="1" ht="22.9" customHeight="1">
      <c r="B158" s="192"/>
      <c r="C158" s="193"/>
      <c r="D158" s="194" t="s">
        <v>79</v>
      </c>
      <c r="E158" s="206" t="s">
        <v>536</v>
      </c>
      <c r="F158" s="206" t="s">
        <v>537</v>
      </c>
      <c r="G158" s="193"/>
      <c r="H158" s="193"/>
      <c r="I158" s="196"/>
      <c r="J158" s="207">
        <f>BK158</f>
        <v>0</v>
      </c>
      <c r="K158" s="193"/>
      <c r="L158" s="198"/>
      <c r="M158" s="199"/>
      <c r="N158" s="200"/>
      <c r="O158" s="200"/>
      <c r="P158" s="201">
        <f>SUM(P159:P161)</f>
        <v>0</v>
      </c>
      <c r="Q158" s="200"/>
      <c r="R158" s="201">
        <f>SUM(R159:R161)</f>
        <v>0</v>
      </c>
      <c r="S158" s="200"/>
      <c r="T158" s="202">
        <f>SUM(T159:T161)</f>
        <v>0</v>
      </c>
      <c r="AR158" s="203" t="s">
        <v>88</v>
      </c>
      <c r="AT158" s="204" t="s">
        <v>79</v>
      </c>
      <c r="AU158" s="204" t="s">
        <v>88</v>
      </c>
      <c r="AY158" s="203" t="s">
        <v>147</v>
      </c>
      <c r="BK158" s="205">
        <f>SUM(BK159:BK161)</f>
        <v>0</v>
      </c>
    </row>
    <row r="159" spans="1:65" s="2" customFormat="1" ht="44.25" customHeight="1">
      <c r="A159" s="34"/>
      <c r="B159" s="35"/>
      <c r="C159" s="208" t="s">
        <v>191</v>
      </c>
      <c r="D159" s="208" t="s">
        <v>149</v>
      </c>
      <c r="E159" s="209" t="s">
        <v>556</v>
      </c>
      <c r="F159" s="210" t="s">
        <v>557</v>
      </c>
      <c r="G159" s="211" t="s">
        <v>222</v>
      </c>
      <c r="H159" s="212">
        <v>133.74</v>
      </c>
      <c r="I159" s="213"/>
      <c r="J159" s="214">
        <f>ROUND(I159*H159,2)</f>
        <v>0</v>
      </c>
      <c r="K159" s="210" t="s">
        <v>153</v>
      </c>
      <c r="L159" s="37"/>
      <c r="M159" s="215" t="s">
        <v>1</v>
      </c>
      <c r="N159" s="216" t="s">
        <v>45</v>
      </c>
      <c r="O159" s="71"/>
      <c r="P159" s="217">
        <f>O159*H159</f>
        <v>0</v>
      </c>
      <c r="Q159" s="217">
        <v>0</v>
      </c>
      <c r="R159" s="217">
        <f>Q159*H159</f>
        <v>0</v>
      </c>
      <c r="S159" s="217">
        <v>0</v>
      </c>
      <c r="T159" s="218">
        <f>S159*H159</f>
        <v>0</v>
      </c>
      <c r="U159" s="34"/>
      <c r="V159" s="34"/>
      <c r="W159" s="34"/>
      <c r="X159" s="34"/>
      <c r="Y159" s="34"/>
      <c r="Z159" s="34"/>
      <c r="AA159" s="34"/>
      <c r="AB159" s="34"/>
      <c r="AC159" s="34"/>
      <c r="AD159" s="34"/>
      <c r="AE159" s="34"/>
      <c r="AR159" s="219" t="s">
        <v>154</v>
      </c>
      <c r="AT159" s="219" t="s">
        <v>149</v>
      </c>
      <c r="AU159" s="219" t="s">
        <v>90</v>
      </c>
      <c r="AY159" s="16" t="s">
        <v>147</v>
      </c>
      <c r="BE159" s="114">
        <f>IF(N159="základní",J159,0)</f>
        <v>0</v>
      </c>
      <c r="BF159" s="114">
        <f>IF(N159="snížená",J159,0)</f>
        <v>0</v>
      </c>
      <c r="BG159" s="114">
        <f>IF(N159="zákl. přenesená",J159,0)</f>
        <v>0</v>
      </c>
      <c r="BH159" s="114">
        <f>IF(N159="sníž. přenesená",J159,0)</f>
        <v>0</v>
      </c>
      <c r="BI159" s="114">
        <f>IF(N159="nulová",J159,0)</f>
        <v>0</v>
      </c>
      <c r="BJ159" s="16" t="s">
        <v>88</v>
      </c>
      <c r="BK159" s="114">
        <f>ROUND(I159*H159,2)</f>
        <v>0</v>
      </c>
      <c r="BL159" s="16" t="s">
        <v>154</v>
      </c>
      <c r="BM159" s="219" t="s">
        <v>607</v>
      </c>
    </row>
    <row r="160" spans="1:65" s="2" customFormat="1" ht="39">
      <c r="A160" s="34"/>
      <c r="B160" s="35"/>
      <c r="C160" s="36"/>
      <c r="D160" s="220" t="s">
        <v>156</v>
      </c>
      <c r="E160" s="36"/>
      <c r="F160" s="221" t="s">
        <v>554</v>
      </c>
      <c r="G160" s="36"/>
      <c r="H160" s="36"/>
      <c r="I160" s="178"/>
      <c r="J160" s="36"/>
      <c r="K160" s="36"/>
      <c r="L160" s="37"/>
      <c r="M160" s="222"/>
      <c r="N160" s="223"/>
      <c r="O160" s="71"/>
      <c r="P160" s="71"/>
      <c r="Q160" s="71"/>
      <c r="R160" s="71"/>
      <c r="S160" s="71"/>
      <c r="T160" s="72"/>
      <c r="U160" s="34"/>
      <c r="V160" s="34"/>
      <c r="W160" s="34"/>
      <c r="X160" s="34"/>
      <c r="Y160" s="34"/>
      <c r="Z160" s="34"/>
      <c r="AA160" s="34"/>
      <c r="AB160" s="34"/>
      <c r="AC160" s="34"/>
      <c r="AD160" s="34"/>
      <c r="AE160" s="34"/>
      <c r="AT160" s="16" t="s">
        <v>156</v>
      </c>
      <c r="AU160" s="16" t="s">
        <v>90</v>
      </c>
    </row>
    <row r="161" spans="1:65" s="13" customFormat="1" ht="11.25">
      <c r="B161" s="224"/>
      <c r="C161" s="225"/>
      <c r="D161" s="220" t="s">
        <v>168</v>
      </c>
      <c r="E161" s="226" t="s">
        <v>1</v>
      </c>
      <c r="F161" s="227" t="s">
        <v>608</v>
      </c>
      <c r="G161" s="225"/>
      <c r="H161" s="228">
        <v>133.74</v>
      </c>
      <c r="I161" s="229"/>
      <c r="J161" s="225"/>
      <c r="K161" s="225"/>
      <c r="L161" s="230"/>
      <c r="M161" s="231"/>
      <c r="N161" s="232"/>
      <c r="O161" s="232"/>
      <c r="P161" s="232"/>
      <c r="Q161" s="232"/>
      <c r="R161" s="232"/>
      <c r="S161" s="232"/>
      <c r="T161" s="233"/>
      <c r="AT161" s="234" t="s">
        <v>168</v>
      </c>
      <c r="AU161" s="234" t="s">
        <v>90</v>
      </c>
      <c r="AV161" s="13" t="s">
        <v>90</v>
      </c>
      <c r="AW161" s="13" t="s">
        <v>36</v>
      </c>
      <c r="AX161" s="13" t="s">
        <v>88</v>
      </c>
      <c r="AY161" s="234" t="s">
        <v>147</v>
      </c>
    </row>
    <row r="162" spans="1:65" s="12" customFormat="1" ht="22.9" customHeight="1">
      <c r="B162" s="192"/>
      <c r="C162" s="193"/>
      <c r="D162" s="194" t="s">
        <v>79</v>
      </c>
      <c r="E162" s="206" t="s">
        <v>564</v>
      </c>
      <c r="F162" s="206" t="s">
        <v>565</v>
      </c>
      <c r="G162" s="193"/>
      <c r="H162" s="193"/>
      <c r="I162" s="196"/>
      <c r="J162" s="207">
        <f>BK162</f>
        <v>0</v>
      </c>
      <c r="K162" s="193"/>
      <c r="L162" s="198"/>
      <c r="M162" s="199"/>
      <c r="N162" s="200"/>
      <c r="O162" s="200"/>
      <c r="P162" s="201">
        <f>SUM(P163:P166)</f>
        <v>0</v>
      </c>
      <c r="Q162" s="200"/>
      <c r="R162" s="201">
        <f>SUM(R163:R166)</f>
        <v>7.5</v>
      </c>
      <c r="S162" s="200"/>
      <c r="T162" s="202">
        <f>SUM(T163:T166)</f>
        <v>0</v>
      </c>
      <c r="AR162" s="203" t="s">
        <v>88</v>
      </c>
      <c r="AT162" s="204" t="s">
        <v>79</v>
      </c>
      <c r="AU162" s="204" t="s">
        <v>88</v>
      </c>
      <c r="AY162" s="203" t="s">
        <v>147</v>
      </c>
      <c r="BK162" s="205">
        <f>SUM(BK163:BK166)</f>
        <v>0</v>
      </c>
    </row>
    <row r="163" spans="1:65" s="2" customFormat="1" ht="33" customHeight="1">
      <c r="A163" s="34"/>
      <c r="B163" s="35"/>
      <c r="C163" s="208" t="s">
        <v>200</v>
      </c>
      <c r="D163" s="208" t="s">
        <v>149</v>
      </c>
      <c r="E163" s="209" t="s">
        <v>567</v>
      </c>
      <c r="F163" s="210" t="s">
        <v>568</v>
      </c>
      <c r="G163" s="211" t="s">
        <v>222</v>
      </c>
      <c r="H163" s="212">
        <v>22.602</v>
      </c>
      <c r="I163" s="213"/>
      <c r="J163" s="214">
        <f>ROUND(I163*H163,2)</f>
        <v>0</v>
      </c>
      <c r="K163" s="210" t="s">
        <v>153</v>
      </c>
      <c r="L163" s="37"/>
      <c r="M163" s="215" t="s">
        <v>1</v>
      </c>
      <c r="N163" s="216" t="s">
        <v>45</v>
      </c>
      <c r="O163" s="71"/>
      <c r="P163" s="217">
        <f>O163*H163</f>
        <v>0</v>
      </c>
      <c r="Q163" s="217">
        <v>0</v>
      </c>
      <c r="R163" s="217">
        <f>Q163*H163</f>
        <v>0</v>
      </c>
      <c r="S163" s="217">
        <v>0</v>
      </c>
      <c r="T163" s="218">
        <f>S163*H163</f>
        <v>0</v>
      </c>
      <c r="U163" s="34"/>
      <c r="V163" s="34"/>
      <c r="W163" s="34"/>
      <c r="X163" s="34"/>
      <c r="Y163" s="34"/>
      <c r="Z163" s="34"/>
      <c r="AA163" s="34"/>
      <c r="AB163" s="34"/>
      <c r="AC163" s="34"/>
      <c r="AD163" s="34"/>
      <c r="AE163" s="34"/>
      <c r="AR163" s="219" t="s">
        <v>154</v>
      </c>
      <c r="AT163" s="219" t="s">
        <v>149</v>
      </c>
      <c r="AU163" s="219" t="s">
        <v>90</v>
      </c>
      <c r="AY163" s="16" t="s">
        <v>147</v>
      </c>
      <c r="BE163" s="114">
        <f>IF(N163="základní",J163,0)</f>
        <v>0</v>
      </c>
      <c r="BF163" s="114">
        <f>IF(N163="snížená",J163,0)</f>
        <v>0</v>
      </c>
      <c r="BG163" s="114">
        <f>IF(N163="zákl. přenesená",J163,0)</f>
        <v>0</v>
      </c>
      <c r="BH163" s="114">
        <f>IF(N163="sníž. přenesená",J163,0)</f>
        <v>0</v>
      </c>
      <c r="BI163" s="114">
        <f>IF(N163="nulová",J163,0)</f>
        <v>0</v>
      </c>
      <c r="BJ163" s="16" t="s">
        <v>88</v>
      </c>
      <c r="BK163" s="114">
        <f>ROUND(I163*H163,2)</f>
        <v>0</v>
      </c>
      <c r="BL163" s="16" t="s">
        <v>154</v>
      </c>
      <c r="BM163" s="219" t="s">
        <v>609</v>
      </c>
    </row>
    <row r="164" spans="1:65" s="2" customFormat="1" ht="33" customHeight="1">
      <c r="A164" s="34"/>
      <c r="B164" s="35"/>
      <c r="C164" s="208" t="s">
        <v>206</v>
      </c>
      <c r="D164" s="208" t="s">
        <v>149</v>
      </c>
      <c r="E164" s="209" t="s">
        <v>610</v>
      </c>
      <c r="F164" s="210" t="s">
        <v>611</v>
      </c>
      <c r="G164" s="211" t="s">
        <v>222</v>
      </c>
      <c r="H164" s="212">
        <v>135.61199999999999</v>
      </c>
      <c r="I164" s="213"/>
      <c r="J164" s="214">
        <f>ROUND(I164*H164,2)</f>
        <v>0</v>
      </c>
      <c r="K164" s="210" t="s">
        <v>153</v>
      </c>
      <c r="L164" s="37"/>
      <c r="M164" s="215" t="s">
        <v>1</v>
      </c>
      <c r="N164" s="216" t="s">
        <v>45</v>
      </c>
      <c r="O164" s="71"/>
      <c r="P164" s="217">
        <f>O164*H164</f>
        <v>0</v>
      </c>
      <c r="Q164" s="217">
        <v>0</v>
      </c>
      <c r="R164" s="217">
        <f>Q164*H164</f>
        <v>0</v>
      </c>
      <c r="S164" s="217">
        <v>0</v>
      </c>
      <c r="T164" s="218">
        <f>S164*H164</f>
        <v>0</v>
      </c>
      <c r="U164" s="34"/>
      <c r="V164" s="34"/>
      <c r="W164" s="34"/>
      <c r="X164" s="34"/>
      <c r="Y164" s="34"/>
      <c r="Z164" s="34"/>
      <c r="AA164" s="34"/>
      <c r="AB164" s="34"/>
      <c r="AC164" s="34"/>
      <c r="AD164" s="34"/>
      <c r="AE164" s="34"/>
      <c r="AR164" s="219" t="s">
        <v>154</v>
      </c>
      <c r="AT164" s="219" t="s">
        <v>149</v>
      </c>
      <c r="AU164" s="219" t="s">
        <v>90</v>
      </c>
      <c r="AY164" s="16" t="s">
        <v>147</v>
      </c>
      <c r="BE164" s="114">
        <f>IF(N164="základní",J164,0)</f>
        <v>0</v>
      </c>
      <c r="BF164" s="114">
        <f>IF(N164="snížená",J164,0)</f>
        <v>0</v>
      </c>
      <c r="BG164" s="114">
        <f>IF(N164="zákl. přenesená",J164,0)</f>
        <v>0</v>
      </c>
      <c r="BH164" s="114">
        <f>IF(N164="sníž. přenesená",J164,0)</f>
        <v>0</v>
      </c>
      <c r="BI164" s="114">
        <f>IF(N164="nulová",J164,0)</f>
        <v>0</v>
      </c>
      <c r="BJ164" s="16" t="s">
        <v>88</v>
      </c>
      <c r="BK164" s="114">
        <f>ROUND(I164*H164,2)</f>
        <v>0</v>
      </c>
      <c r="BL164" s="16" t="s">
        <v>154</v>
      </c>
      <c r="BM164" s="219" t="s">
        <v>612</v>
      </c>
    </row>
    <row r="165" spans="1:65" s="13" customFormat="1" ht="11.25">
      <c r="B165" s="224"/>
      <c r="C165" s="225"/>
      <c r="D165" s="220" t="s">
        <v>168</v>
      </c>
      <c r="E165" s="225"/>
      <c r="F165" s="227" t="s">
        <v>613</v>
      </c>
      <c r="G165" s="225"/>
      <c r="H165" s="228">
        <v>135.61199999999999</v>
      </c>
      <c r="I165" s="229"/>
      <c r="J165" s="225"/>
      <c r="K165" s="225"/>
      <c r="L165" s="230"/>
      <c r="M165" s="231"/>
      <c r="N165" s="232"/>
      <c r="O165" s="232"/>
      <c r="P165" s="232"/>
      <c r="Q165" s="232"/>
      <c r="R165" s="232"/>
      <c r="S165" s="232"/>
      <c r="T165" s="233"/>
      <c r="AT165" s="234" t="s">
        <v>168</v>
      </c>
      <c r="AU165" s="234" t="s">
        <v>90</v>
      </c>
      <c r="AV165" s="13" t="s">
        <v>90</v>
      </c>
      <c r="AW165" s="13" t="s">
        <v>4</v>
      </c>
      <c r="AX165" s="13" t="s">
        <v>88</v>
      </c>
      <c r="AY165" s="234" t="s">
        <v>147</v>
      </c>
    </row>
    <row r="166" spans="1:65" s="2" customFormat="1" ht="21.75" customHeight="1">
      <c r="A166" s="34"/>
      <c r="B166" s="35"/>
      <c r="C166" s="246" t="s">
        <v>212</v>
      </c>
      <c r="D166" s="246" t="s">
        <v>219</v>
      </c>
      <c r="E166" s="247" t="s">
        <v>614</v>
      </c>
      <c r="F166" s="248" t="s">
        <v>615</v>
      </c>
      <c r="G166" s="249" t="s">
        <v>222</v>
      </c>
      <c r="H166" s="250">
        <v>7.5</v>
      </c>
      <c r="I166" s="251"/>
      <c r="J166" s="252">
        <f>ROUND(I166*H166,2)</f>
        <v>0</v>
      </c>
      <c r="K166" s="248" t="s">
        <v>153</v>
      </c>
      <c r="L166" s="253"/>
      <c r="M166" s="254" t="s">
        <v>1</v>
      </c>
      <c r="N166" s="255" t="s">
        <v>45</v>
      </c>
      <c r="O166" s="71"/>
      <c r="P166" s="217">
        <f>O166*H166</f>
        <v>0</v>
      </c>
      <c r="Q166" s="217">
        <v>1</v>
      </c>
      <c r="R166" s="217">
        <f>Q166*H166</f>
        <v>7.5</v>
      </c>
      <c r="S166" s="217">
        <v>0</v>
      </c>
      <c r="T166" s="218">
        <f>S166*H166</f>
        <v>0</v>
      </c>
      <c r="U166" s="34"/>
      <c r="V166" s="34"/>
      <c r="W166" s="34"/>
      <c r="X166" s="34"/>
      <c r="Y166" s="34"/>
      <c r="Z166" s="34"/>
      <c r="AA166" s="34"/>
      <c r="AB166" s="34"/>
      <c r="AC166" s="34"/>
      <c r="AD166" s="34"/>
      <c r="AE166" s="34"/>
      <c r="AR166" s="219" t="s">
        <v>206</v>
      </c>
      <c r="AT166" s="219" t="s">
        <v>219</v>
      </c>
      <c r="AU166" s="219" t="s">
        <v>90</v>
      </c>
      <c r="AY166" s="16" t="s">
        <v>147</v>
      </c>
      <c r="BE166" s="114">
        <f>IF(N166="základní",J166,0)</f>
        <v>0</v>
      </c>
      <c r="BF166" s="114">
        <f>IF(N166="snížená",J166,0)</f>
        <v>0</v>
      </c>
      <c r="BG166" s="114">
        <f>IF(N166="zákl. přenesená",J166,0)</f>
        <v>0</v>
      </c>
      <c r="BH166" s="114">
        <f>IF(N166="sníž. přenesená",J166,0)</f>
        <v>0</v>
      </c>
      <c r="BI166" s="114">
        <f>IF(N166="nulová",J166,0)</f>
        <v>0</v>
      </c>
      <c r="BJ166" s="16" t="s">
        <v>88</v>
      </c>
      <c r="BK166" s="114">
        <f>ROUND(I166*H166,2)</f>
        <v>0</v>
      </c>
      <c r="BL166" s="16" t="s">
        <v>154</v>
      </c>
      <c r="BM166" s="219" t="s">
        <v>616</v>
      </c>
    </row>
    <row r="167" spans="1:65" s="12" customFormat="1" ht="25.9" customHeight="1">
      <c r="B167" s="192"/>
      <c r="C167" s="193"/>
      <c r="D167" s="194" t="s">
        <v>79</v>
      </c>
      <c r="E167" s="195" t="s">
        <v>617</v>
      </c>
      <c r="F167" s="195" t="s">
        <v>618</v>
      </c>
      <c r="G167" s="193"/>
      <c r="H167" s="193"/>
      <c r="I167" s="196"/>
      <c r="J167" s="197">
        <f>BK167</f>
        <v>0</v>
      </c>
      <c r="K167" s="193"/>
      <c r="L167" s="198"/>
      <c r="M167" s="199"/>
      <c r="N167" s="200"/>
      <c r="O167" s="200"/>
      <c r="P167" s="201">
        <f>P168</f>
        <v>0</v>
      </c>
      <c r="Q167" s="200"/>
      <c r="R167" s="201">
        <f>R168</f>
        <v>1.46715</v>
      </c>
      <c r="S167" s="200"/>
      <c r="T167" s="202">
        <f>T168</f>
        <v>4.4999999999999998E-2</v>
      </c>
      <c r="AR167" s="203" t="s">
        <v>90</v>
      </c>
      <c r="AT167" s="204" t="s">
        <v>79</v>
      </c>
      <c r="AU167" s="204" t="s">
        <v>80</v>
      </c>
      <c r="AY167" s="203" t="s">
        <v>147</v>
      </c>
      <c r="BK167" s="205">
        <f>BK168</f>
        <v>0</v>
      </c>
    </row>
    <row r="168" spans="1:65" s="12" customFormat="1" ht="22.9" customHeight="1">
      <c r="B168" s="192"/>
      <c r="C168" s="193"/>
      <c r="D168" s="194" t="s">
        <v>79</v>
      </c>
      <c r="E168" s="206" t="s">
        <v>619</v>
      </c>
      <c r="F168" s="206" t="s">
        <v>620</v>
      </c>
      <c r="G168" s="193"/>
      <c r="H168" s="193"/>
      <c r="I168" s="196"/>
      <c r="J168" s="207">
        <f>BK168</f>
        <v>0</v>
      </c>
      <c r="K168" s="193"/>
      <c r="L168" s="198"/>
      <c r="M168" s="199"/>
      <c r="N168" s="200"/>
      <c r="O168" s="200"/>
      <c r="P168" s="201">
        <f>SUM(P169:P181)</f>
        <v>0</v>
      </c>
      <c r="Q168" s="200"/>
      <c r="R168" s="201">
        <f>SUM(R169:R181)</f>
        <v>1.46715</v>
      </c>
      <c r="S168" s="200"/>
      <c r="T168" s="202">
        <f>SUM(T169:T181)</f>
        <v>4.4999999999999998E-2</v>
      </c>
      <c r="AR168" s="203" t="s">
        <v>90</v>
      </c>
      <c r="AT168" s="204" t="s">
        <v>79</v>
      </c>
      <c r="AU168" s="204" t="s">
        <v>88</v>
      </c>
      <c r="AY168" s="203" t="s">
        <v>147</v>
      </c>
      <c r="BK168" s="205">
        <f>SUM(BK169:BK181)</f>
        <v>0</v>
      </c>
    </row>
    <row r="169" spans="1:65" s="2" customFormat="1" ht="24">
      <c r="A169" s="34"/>
      <c r="B169" s="35"/>
      <c r="C169" s="208" t="s">
        <v>218</v>
      </c>
      <c r="D169" s="208" t="s">
        <v>149</v>
      </c>
      <c r="E169" s="209" t="s">
        <v>621</v>
      </c>
      <c r="F169" s="210" t="s">
        <v>622</v>
      </c>
      <c r="G169" s="211" t="s">
        <v>186</v>
      </c>
      <c r="H169" s="212">
        <v>505</v>
      </c>
      <c r="I169" s="213"/>
      <c r="J169" s="214">
        <f t="shared" ref="J169:J181" si="5">ROUND(I169*H169,2)</f>
        <v>0</v>
      </c>
      <c r="K169" s="210" t="s">
        <v>153</v>
      </c>
      <c r="L169" s="37"/>
      <c r="M169" s="215" t="s">
        <v>1</v>
      </c>
      <c r="N169" s="216" t="s">
        <v>45</v>
      </c>
      <c r="O169" s="71"/>
      <c r="P169" s="217">
        <f t="shared" ref="P169:P181" si="6">O169*H169</f>
        <v>0</v>
      </c>
      <c r="Q169" s="217">
        <v>0</v>
      </c>
      <c r="R169" s="217">
        <f t="shared" ref="R169:R181" si="7">Q169*H169</f>
        <v>0</v>
      </c>
      <c r="S169" s="217">
        <v>0</v>
      </c>
      <c r="T169" s="218">
        <f t="shared" ref="T169:T181" si="8">S169*H169</f>
        <v>0</v>
      </c>
      <c r="U169" s="34"/>
      <c r="V169" s="34"/>
      <c r="W169" s="34"/>
      <c r="X169" s="34"/>
      <c r="Y169" s="34"/>
      <c r="Z169" s="34"/>
      <c r="AA169" s="34"/>
      <c r="AB169" s="34"/>
      <c r="AC169" s="34"/>
      <c r="AD169" s="34"/>
      <c r="AE169" s="34"/>
      <c r="AR169" s="219" t="s">
        <v>254</v>
      </c>
      <c r="AT169" s="219" t="s">
        <v>149</v>
      </c>
      <c r="AU169" s="219" t="s">
        <v>90</v>
      </c>
      <c r="AY169" s="16" t="s">
        <v>147</v>
      </c>
      <c r="BE169" s="114">
        <f t="shared" ref="BE169:BE181" si="9">IF(N169="základní",J169,0)</f>
        <v>0</v>
      </c>
      <c r="BF169" s="114">
        <f t="shared" ref="BF169:BF181" si="10">IF(N169="snížená",J169,0)</f>
        <v>0</v>
      </c>
      <c r="BG169" s="114">
        <f t="shared" ref="BG169:BG181" si="11">IF(N169="zákl. přenesená",J169,0)</f>
        <v>0</v>
      </c>
      <c r="BH169" s="114">
        <f t="shared" ref="BH169:BH181" si="12">IF(N169="sníž. přenesená",J169,0)</f>
        <v>0</v>
      </c>
      <c r="BI169" s="114">
        <f t="shared" ref="BI169:BI181" si="13">IF(N169="nulová",J169,0)</f>
        <v>0</v>
      </c>
      <c r="BJ169" s="16" t="s">
        <v>88</v>
      </c>
      <c r="BK169" s="114">
        <f t="shared" ref="BK169:BK181" si="14">ROUND(I169*H169,2)</f>
        <v>0</v>
      </c>
      <c r="BL169" s="16" t="s">
        <v>254</v>
      </c>
      <c r="BM169" s="219" t="s">
        <v>623</v>
      </c>
    </row>
    <row r="170" spans="1:65" s="2" customFormat="1" ht="21.75" customHeight="1">
      <c r="A170" s="34"/>
      <c r="B170" s="35"/>
      <c r="C170" s="246" t="s">
        <v>225</v>
      </c>
      <c r="D170" s="246" t="s">
        <v>219</v>
      </c>
      <c r="E170" s="247" t="s">
        <v>624</v>
      </c>
      <c r="F170" s="248" t="s">
        <v>625</v>
      </c>
      <c r="G170" s="249" t="s">
        <v>186</v>
      </c>
      <c r="H170" s="250">
        <v>505</v>
      </c>
      <c r="I170" s="251"/>
      <c r="J170" s="252">
        <f t="shared" si="5"/>
        <v>0</v>
      </c>
      <c r="K170" s="248" t="s">
        <v>153</v>
      </c>
      <c r="L170" s="253"/>
      <c r="M170" s="254" t="s">
        <v>1</v>
      </c>
      <c r="N170" s="255" t="s">
        <v>45</v>
      </c>
      <c r="O170" s="71"/>
      <c r="P170" s="217">
        <f t="shared" si="6"/>
        <v>0</v>
      </c>
      <c r="Q170" s="217">
        <v>2.3000000000000001E-4</v>
      </c>
      <c r="R170" s="217">
        <f t="shared" si="7"/>
        <v>0.11615</v>
      </c>
      <c r="S170" s="217">
        <v>0</v>
      </c>
      <c r="T170" s="218">
        <f t="shared" si="8"/>
        <v>0</v>
      </c>
      <c r="U170" s="34"/>
      <c r="V170" s="34"/>
      <c r="W170" s="34"/>
      <c r="X170" s="34"/>
      <c r="Y170" s="34"/>
      <c r="Z170" s="34"/>
      <c r="AA170" s="34"/>
      <c r="AB170" s="34"/>
      <c r="AC170" s="34"/>
      <c r="AD170" s="34"/>
      <c r="AE170" s="34"/>
      <c r="AR170" s="219" t="s">
        <v>344</v>
      </c>
      <c r="AT170" s="219" t="s">
        <v>219</v>
      </c>
      <c r="AU170" s="219" t="s">
        <v>90</v>
      </c>
      <c r="AY170" s="16" t="s">
        <v>147</v>
      </c>
      <c r="BE170" s="114">
        <f t="shared" si="9"/>
        <v>0</v>
      </c>
      <c r="BF170" s="114">
        <f t="shared" si="10"/>
        <v>0</v>
      </c>
      <c r="BG170" s="114">
        <f t="shared" si="11"/>
        <v>0</v>
      </c>
      <c r="BH170" s="114">
        <f t="shared" si="12"/>
        <v>0</v>
      </c>
      <c r="BI170" s="114">
        <f t="shared" si="13"/>
        <v>0</v>
      </c>
      <c r="BJ170" s="16" t="s">
        <v>88</v>
      </c>
      <c r="BK170" s="114">
        <f t="shared" si="14"/>
        <v>0</v>
      </c>
      <c r="BL170" s="16" t="s">
        <v>254</v>
      </c>
      <c r="BM170" s="219" t="s">
        <v>626</v>
      </c>
    </row>
    <row r="171" spans="1:65" s="2" customFormat="1" ht="24">
      <c r="A171" s="34"/>
      <c r="B171" s="35"/>
      <c r="C171" s="208" t="s">
        <v>232</v>
      </c>
      <c r="D171" s="208" t="s">
        <v>149</v>
      </c>
      <c r="E171" s="209" t="s">
        <v>627</v>
      </c>
      <c r="F171" s="210" t="s">
        <v>628</v>
      </c>
      <c r="G171" s="211" t="s">
        <v>186</v>
      </c>
      <c r="H171" s="212">
        <v>700</v>
      </c>
      <c r="I171" s="213"/>
      <c r="J171" s="214">
        <f t="shared" si="5"/>
        <v>0</v>
      </c>
      <c r="K171" s="210" t="s">
        <v>153</v>
      </c>
      <c r="L171" s="37"/>
      <c r="M171" s="215" t="s">
        <v>1</v>
      </c>
      <c r="N171" s="216" t="s">
        <v>45</v>
      </c>
      <c r="O171" s="71"/>
      <c r="P171" s="217">
        <f t="shared" si="6"/>
        <v>0</v>
      </c>
      <c r="Q171" s="217">
        <v>0</v>
      </c>
      <c r="R171" s="217">
        <f t="shared" si="7"/>
        <v>0</v>
      </c>
      <c r="S171" s="217">
        <v>0</v>
      </c>
      <c r="T171" s="218">
        <f t="shared" si="8"/>
        <v>0</v>
      </c>
      <c r="U171" s="34"/>
      <c r="V171" s="34"/>
      <c r="W171" s="34"/>
      <c r="X171" s="34"/>
      <c r="Y171" s="34"/>
      <c r="Z171" s="34"/>
      <c r="AA171" s="34"/>
      <c r="AB171" s="34"/>
      <c r="AC171" s="34"/>
      <c r="AD171" s="34"/>
      <c r="AE171" s="34"/>
      <c r="AR171" s="219" t="s">
        <v>254</v>
      </c>
      <c r="AT171" s="219" t="s">
        <v>149</v>
      </c>
      <c r="AU171" s="219" t="s">
        <v>90</v>
      </c>
      <c r="AY171" s="16" t="s">
        <v>147</v>
      </c>
      <c r="BE171" s="114">
        <f t="shared" si="9"/>
        <v>0</v>
      </c>
      <c r="BF171" s="114">
        <f t="shared" si="10"/>
        <v>0</v>
      </c>
      <c r="BG171" s="114">
        <f t="shared" si="11"/>
        <v>0</v>
      </c>
      <c r="BH171" s="114">
        <f t="shared" si="12"/>
        <v>0</v>
      </c>
      <c r="BI171" s="114">
        <f t="shared" si="13"/>
        <v>0</v>
      </c>
      <c r="BJ171" s="16" t="s">
        <v>88</v>
      </c>
      <c r="BK171" s="114">
        <f t="shared" si="14"/>
        <v>0</v>
      </c>
      <c r="BL171" s="16" t="s">
        <v>254</v>
      </c>
      <c r="BM171" s="219" t="s">
        <v>629</v>
      </c>
    </row>
    <row r="172" spans="1:65" s="2" customFormat="1" ht="21.75" customHeight="1">
      <c r="A172" s="34"/>
      <c r="B172" s="35"/>
      <c r="C172" s="246" t="s">
        <v>237</v>
      </c>
      <c r="D172" s="246" t="s">
        <v>219</v>
      </c>
      <c r="E172" s="247" t="s">
        <v>630</v>
      </c>
      <c r="F172" s="248" t="s">
        <v>631</v>
      </c>
      <c r="G172" s="249" t="s">
        <v>186</v>
      </c>
      <c r="H172" s="250">
        <v>700</v>
      </c>
      <c r="I172" s="251"/>
      <c r="J172" s="252">
        <f t="shared" si="5"/>
        <v>0</v>
      </c>
      <c r="K172" s="248" t="s">
        <v>153</v>
      </c>
      <c r="L172" s="253"/>
      <c r="M172" s="254" t="s">
        <v>1</v>
      </c>
      <c r="N172" s="255" t="s">
        <v>45</v>
      </c>
      <c r="O172" s="71"/>
      <c r="P172" s="217">
        <f t="shared" si="6"/>
        <v>0</v>
      </c>
      <c r="Q172" s="217">
        <v>8.9999999999999998E-4</v>
      </c>
      <c r="R172" s="217">
        <f t="shared" si="7"/>
        <v>0.63</v>
      </c>
      <c r="S172" s="217">
        <v>0</v>
      </c>
      <c r="T172" s="218">
        <f t="shared" si="8"/>
        <v>0</v>
      </c>
      <c r="U172" s="34"/>
      <c r="V172" s="34"/>
      <c r="W172" s="34"/>
      <c r="X172" s="34"/>
      <c r="Y172" s="34"/>
      <c r="Z172" s="34"/>
      <c r="AA172" s="34"/>
      <c r="AB172" s="34"/>
      <c r="AC172" s="34"/>
      <c r="AD172" s="34"/>
      <c r="AE172" s="34"/>
      <c r="AR172" s="219" t="s">
        <v>344</v>
      </c>
      <c r="AT172" s="219" t="s">
        <v>219</v>
      </c>
      <c r="AU172" s="219" t="s">
        <v>90</v>
      </c>
      <c r="AY172" s="16" t="s">
        <v>147</v>
      </c>
      <c r="BE172" s="114">
        <f t="shared" si="9"/>
        <v>0</v>
      </c>
      <c r="BF172" s="114">
        <f t="shared" si="10"/>
        <v>0</v>
      </c>
      <c r="BG172" s="114">
        <f t="shared" si="11"/>
        <v>0</v>
      </c>
      <c r="BH172" s="114">
        <f t="shared" si="12"/>
        <v>0</v>
      </c>
      <c r="BI172" s="114">
        <f t="shared" si="13"/>
        <v>0</v>
      </c>
      <c r="BJ172" s="16" t="s">
        <v>88</v>
      </c>
      <c r="BK172" s="114">
        <f t="shared" si="14"/>
        <v>0</v>
      </c>
      <c r="BL172" s="16" t="s">
        <v>254</v>
      </c>
      <c r="BM172" s="219" t="s">
        <v>632</v>
      </c>
    </row>
    <row r="173" spans="1:65" s="2" customFormat="1" ht="24">
      <c r="A173" s="34"/>
      <c r="B173" s="35"/>
      <c r="C173" s="208" t="s">
        <v>244</v>
      </c>
      <c r="D173" s="208" t="s">
        <v>149</v>
      </c>
      <c r="E173" s="209" t="s">
        <v>633</v>
      </c>
      <c r="F173" s="210" t="s">
        <v>634</v>
      </c>
      <c r="G173" s="211" t="s">
        <v>275</v>
      </c>
      <c r="H173" s="212">
        <v>55</v>
      </c>
      <c r="I173" s="213"/>
      <c r="J173" s="214">
        <f t="shared" si="5"/>
        <v>0</v>
      </c>
      <c r="K173" s="210" t="s">
        <v>153</v>
      </c>
      <c r="L173" s="37"/>
      <c r="M173" s="215" t="s">
        <v>1</v>
      </c>
      <c r="N173" s="216" t="s">
        <v>45</v>
      </c>
      <c r="O173" s="71"/>
      <c r="P173" s="217">
        <f t="shared" si="6"/>
        <v>0</v>
      </c>
      <c r="Q173" s="217">
        <v>0</v>
      </c>
      <c r="R173" s="217">
        <f t="shared" si="7"/>
        <v>0</v>
      </c>
      <c r="S173" s="217">
        <v>0</v>
      </c>
      <c r="T173" s="218">
        <f t="shared" si="8"/>
        <v>0</v>
      </c>
      <c r="U173" s="34"/>
      <c r="V173" s="34"/>
      <c r="W173" s="34"/>
      <c r="X173" s="34"/>
      <c r="Y173" s="34"/>
      <c r="Z173" s="34"/>
      <c r="AA173" s="34"/>
      <c r="AB173" s="34"/>
      <c r="AC173" s="34"/>
      <c r="AD173" s="34"/>
      <c r="AE173" s="34"/>
      <c r="AR173" s="219" t="s">
        <v>254</v>
      </c>
      <c r="AT173" s="219" t="s">
        <v>149</v>
      </c>
      <c r="AU173" s="219" t="s">
        <v>90</v>
      </c>
      <c r="AY173" s="16" t="s">
        <v>147</v>
      </c>
      <c r="BE173" s="114">
        <f t="shared" si="9"/>
        <v>0</v>
      </c>
      <c r="BF173" s="114">
        <f t="shared" si="10"/>
        <v>0</v>
      </c>
      <c r="BG173" s="114">
        <f t="shared" si="11"/>
        <v>0</v>
      </c>
      <c r="BH173" s="114">
        <f t="shared" si="12"/>
        <v>0</v>
      </c>
      <c r="BI173" s="114">
        <f t="shared" si="13"/>
        <v>0</v>
      </c>
      <c r="BJ173" s="16" t="s">
        <v>88</v>
      </c>
      <c r="BK173" s="114">
        <f t="shared" si="14"/>
        <v>0</v>
      </c>
      <c r="BL173" s="16" t="s">
        <v>254</v>
      </c>
      <c r="BM173" s="219" t="s">
        <v>635</v>
      </c>
    </row>
    <row r="174" spans="1:65" s="2" customFormat="1" ht="16.5" customHeight="1">
      <c r="A174" s="34"/>
      <c r="B174" s="35"/>
      <c r="C174" s="246" t="s">
        <v>8</v>
      </c>
      <c r="D174" s="246" t="s">
        <v>219</v>
      </c>
      <c r="E174" s="247" t="s">
        <v>636</v>
      </c>
      <c r="F174" s="248" t="s">
        <v>637</v>
      </c>
      <c r="G174" s="249" t="s">
        <v>638</v>
      </c>
      <c r="H174" s="250">
        <v>55</v>
      </c>
      <c r="I174" s="251"/>
      <c r="J174" s="252">
        <f t="shared" si="5"/>
        <v>0</v>
      </c>
      <c r="K174" s="248" t="s">
        <v>1</v>
      </c>
      <c r="L174" s="253"/>
      <c r="M174" s="254" t="s">
        <v>1</v>
      </c>
      <c r="N174" s="255" t="s">
        <v>45</v>
      </c>
      <c r="O174" s="71"/>
      <c r="P174" s="217">
        <f t="shared" si="6"/>
        <v>0</v>
      </c>
      <c r="Q174" s="217">
        <v>0</v>
      </c>
      <c r="R174" s="217">
        <f t="shared" si="7"/>
        <v>0</v>
      </c>
      <c r="S174" s="217">
        <v>0</v>
      </c>
      <c r="T174" s="218">
        <f t="shared" si="8"/>
        <v>0</v>
      </c>
      <c r="U174" s="34"/>
      <c r="V174" s="34"/>
      <c r="W174" s="34"/>
      <c r="X174" s="34"/>
      <c r="Y174" s="34"/>
      <c r="Z174" s="34"/>
      <c r="AA174" s="34"/>
      <c r="AB174" s="34"/>
      <c r="AC174" s="34"/>
      <c r="AD174" s="34"/>
      <c r="AE174" s="34"/>
      <c r="AR174" s="219" t="s">
        <v>344</v>
      </c>
      <c r="AT174" s="219" t="s">
        <v>219</v>
      </c>
      <c r="AU174" s="219" t="s">
        <v>90</v>
      </c>
      <c r="AY174" s="16" t="s">
        <v>147</v>
      </c>
      <c r="BE174" s="114">
        <f t="shared" si="9"/>
        <v>0</v>
      </c>
      <c r="BF174" s="114">
        <f t="shared" si="10"/>
        <v>0</v>
      </c>
      <c r="BG174" s="114">
        <f t="shared" si="11"/>
        <v>0</v>
      </c>
      <c r="BH174" s="114">
        <f t="shared" si="12"/>
        <v>0</v>
      </c>
      <c r="BI174" s="114">
        <f t="shared" si="13"/>
        <v>0</v>
      </c>
      <c r="BJ174" s="16" t="s">
        <v>88</v>
      </c>
      <c r="BK174" s="114">
        <f t="shared" si="14"/>
        <v>0</v>
      </c>
      <c r="BL174" s="16" t="s">
        <v>254</v>
      </c>
      <c r="BM174" s="219" t="s">
        <v>639</v>
      </c>
    </row>
    <row r="175" spans="1:65" s="2" customFormat="1" ht="21.75" customHeight="1">
      <c r="A175" s="34"/>
      <c r="B175" s="35"/>
      <c r="C175" s="208" t="s">
        <v>254</v>
      </c>
      <c r="D175" s="208" t="s">
        <v>149</v>
      </c>
      <c r="E175" s="209" t="s">
        <v>640</v>
      </c>
      <c r="F175" s="210" t="s">
        <v>641</v>
      </c>
      <c r="G175" s="211" t="s">
        <v>275</v>
      </c>
      <c r="H175" s="212">
        <v>42</v>
      </c>
      <c r="I175" s="213"/>
      <c r="J175" s="214">
        <f t="shared" si="5"/>
        <v>0</v>
      </c>
      <c r="K175" s="210" t="s">
        <v>153</v>
      </c>
      <c r="L175" s="37"/>
      <c r="M175" s="215" t="s">
        <v>1</v>
      </c>
      <c r="N175" s="216" t="s">
        <v>45</v>
      </c>
      <c r="O175" s="71"/>
      <c r="P175" s="217">
        <f t="shared" si="6"/>
        <v>0</v>
      </c>
      <c r="Q175" s="217">
        <v>0</v>
      </c>
      <c r="R175" s="217">
        <f t="shared" si="7"/>
        <v>0</v>
      </c>
      <c r="S175" s="217">
        <v>0</v>
      </c>
      <c r="T175" s="218">
        <f t="shared" si="8"/>
        <v>0</v>
      </c>
      <c r="U175" s="34"/>
      <c r="V175" s="34"/>
      <c r="W175" s="34"/>
      <c r="X175" s="34"/>
      <c r="Y175" s="34"/>
      <c r="Z175" s="34"/>
      <c r="AA175" s="34"/>
      <c r="AB175" s="34"/>
      <c r="AC175" s="34"/>
      <c r="AD175" s="34"/>
      <c r="AE175" s="34"/>
      <c r="AR175" s="219" t="s">
        <v>254</v>
      </c>
      <c r="AT175" s="219" t="s">
        <v>149</v>
      </c>
      <c r="AU175" s="219" t="s">
        <v>90</v>
      </c>
      <c r="AY175" s="16" t="s">
        <v>147</v>
      </c>
      <c r="BE175" s="114">
        <f t="shared" si="9"/>
        <v>0</v>
      </c>
      <c r="BF175" s="114">
        <f t="shared" si="10"/>
        <v>0</v>
      </c>
      <c r="BG175" s="114">
        <f t="shared" si="11"/>
        <v>0</v>
      </c>
      <c r="BH175" s="114">
        <f t="shared" si="12"/>
        <v>0</v>
      </c>
      <c r="BI175" s="114">
        <f t="shared" si="13"/>
        <v>0</v>
      </c>
      <c r="BJ175" s="16" t="s">
        <v>88</v>
      </c>
      <c r="BK175" s="114">
        <f t="shared" si="14"/>
        <v>0</v>
      </c>
      <c r="BL175" s="16" t="s">
        <v>254</v>
      </c>
      <c r="BM175" s="219" t="s">
        <v>642</v>
      </c>
    </row>
    <row r="176" spans="1:65" s="2" customFormat="1" ht="36">
      <c r="A176" s="34"/>
      <c r="B176" s="35"/>
      <c r="C176" s="208" t="s">
        <v>258</v>
      </c>
      <c r="D176" s="208" t="s">
        <v>149</v>
      </c>
      <c r="E176" s="209" t="s">
        <v>643</v>
      </c>
      <c r="F176" s="210" t="s">
        <v>644</v>
      </c>
      <c r="G176" s="211" t="s">
        <v>275</v>
      </c>
      <c r="H176" s="212">
        <v>6</v>
      </c>
      <c r="I176" s="213"/>
      <c r="J176" s="214">
        <f t="shared" si="5"/>
        <v>0</v>
      </c>
      <c r="K176" s="210" t="s">
        <v>153</v>
      </c>
      <c r="L176" s="37"/>
      <c r="M176" s="215" t="s">
        <v>1</v>
      </c>
      <c r="N176" s="216" t="s">
        <v>45</v>
      </c>
      <c r="O176" s="71"/>
      <c r="P176" s="217">
        <f t="shared" si="6"/>
        <v>0</v>
      </c>
      <c r="Q176" s="217">
        <v>0</v>
      </c>
      <c r="R176" s="217">
        <f t="shared" si="7"/>
        <v>0</v>
      </c>
      <c r="S176" s="217">
        <v>7.4999999999999997E-3</v>
      </c>
      <c r="T176" s="218">
        <f t="shared" si="8"/>
        <v>4.4999999999999998E-2</v>
      </c>
      <c r="U176" s="34"/>
      <c r="V176" s="34"/>
      <c r="W176" s="34"/>
      <c r="X176" s="34"/>
      <c r="Y176" s="34"/>
      <c r="Z176" s="34"/>
      <c r="AA176" s="34"/>
      <c r="AB176" s="34"/>
      <c r="AC176" s="34"/>
      <c r="AD176" s="34"/>
      <c r="AE176" s="34"/>
      <c r="AR176" s="219" t="s">
        <v>254</v>
      </c>
      <c r="AT176" s="219" t="s">
        <v>149</v>
      </c>
      <c r="AU176" s="219" t="s">
        <v>90</v>
      </c>
      <c r="AY176" s="16" t="s">
        <v>147</v>
      </c>
      <c r="BE176" s="114">
        <f t="shared" si="9"/>
        <v>0</v>
      </c>
      <c r="BF176" s="114">
        <f t="shared" si="10"/>
        <v>0</v>
      </c>
      <c r="BG176" s="114">
        <f t="shared" si="11"/>
        <v>0</v>
      </c>
      <c r="BH176" s="114">
        <f t="shared" si="12"/>
        <v>0</v>
      </c>
      <c r="BI176" s="114">
        <f t="shared" si="13"/>
        <v>0</v>
      </c>
      <c r="BJ176" s="16" t="s">
        <v>88</v>
      </c>
      <c r="BK176" s="114">
        <f t="shared" si="14"/>
        <v>0</v>
      </c>
      <c r="BL176" s="16" t="s">
        <v>254</v>
      </c>
      <c r="BM176" s="219" t="s">
        <v>645</v>
      </c>
    </row>
    <row r="177" spans="1:65" s="2" customFormat="1" ht="24">
      <c r="A177" s="34"/>
      <c r="B177" s="35"/>
      <c r="C177" s="208" t="s">
        <v>265</v>
      </c>
      <c r="D177" s="208" t="s">
        <v>149</v>
      </c>
      <c r="E177" s="209" t="s">
        <v>646</v>
      </c>
      <c r="F177" s="210" t="s">
        <v>647</v>
      </c>
      <c r="G177" s="211" t="s">
        <v>186</v>
      </c>
      <c r="H177" s="212">
        <v>250</v>
      </c>
      <c r="I177" s="213"/>
      <c r="J177" s="214">
        <f t="shared" si="5"/>
        <v>0</v>
      </c>
      <c r="K177" s="210" t="s">
        <v>1</v>
      </c>
      <c r="L177" s="37"/>
      <c r="M177" s="215" t="s">
        <v>1</v>
      </c>
      <c r="N177" s="216" t="s">
        <v>45</v>
      </c>
      <c r="O177" s="71"/>
      <c r="P177" s="217">
        <f t="shared" si="6"/>
        <v>0</v>
      </c>
      <c r="Q177" s="217">
        <v>0</v>
      </c>
      <c r="R177" s="217">
        <f t="shared" si="7"/>
        <v>0</v>
      </c>
      <c r="S177" s="217">
        <v>0</v>
      </c>
      <c r="T177" s="218">
        <f t="shared" si="8"/>
        <v>0</v>
      </c>
      <c r="U177" s="34"/>
      <c r="V177" s="34"/>
      <c r="W177" s="34"/>
      <c r="X177" s="34"/>
      <c r="Y177" s="34"/>
      <c r="Z177" s="34"/>
      <c r="AA177" s="34"/>
      <c r="AB177" s="34"/>
      <c r="AC177" s="34"/>
      <c r="AD177" s="34"/>
      <c r="AE177" s="34"/>
      <c r="AR177" s="219" t="s">
        <v>254</v>
      </c>
      <c r="AT177" s="219" t="s">
        <v>149</v>
      </c>
      <c r="AU177" s="219" t="s">
        <v>90</v>
      </c>
      <c r="AY177" s="16" t="s">
        <v>147</v>
      </c>
      <c r="BE177" s="114">
        <f t="shared" si="9"/>
        <v>0</v>
      </c>
      <c r="BF177" s="114">
        <f t="shared" si="10"/>
        <v>0</v>
      </c>
      <c r="BG177" s="114">
        <f t="shared" si="11"/>
        <v>0</v>
      </c>
      <c r="BH177" s="114">
        <f t="shared" si="12"/>
        <v>0</v>
      </c>
      <c r="BI177" s="114">
        <f t="shared" si="13"/>
        <v>0</v>
      </c>
      <c r="BJ177" s="16" t="s">
        <v>88</v>
      </c>
      <c r="BK177" s="114">
        <f t="shared" si="14"/>
        <v>0</v>
      </c>
      <c r="BL177" s="16" t="s">
        <v>254</v>
      </c>
      <c r="BM177" s="219" t="s">
        <v>648</v>
      </c>
    </row>
    <row r="178" spans="1:65" s="2" customFormat="1" ht="24">
      <c r="A178" s="34"/>
      <c r="B178" s="35"/>
      <c r="C178" s="208" t="s">
        <v>272</v>
      </c>
      <c r="D178" s="208" t="s">
        <v>149</v>
      </c>
      <c r="E178" s="209" t="s">
        <v>649</v>
      </c>
      <c r="F178" s="210" t="s">
        <v>650</v>
      </c>
      <c r="G178" s="211" t="s">
        <v>186</v>
      </c>
      <c r="H178" s="212">
        <v>700</v>
      </c>
      <c r="I178" s="213"/>
      <c r="J178" s="214">
        <f t="shared" si="5"/>
        <v>0</v>
      </c>
      <c r="K178" s="210" t="s">
        <v>153</v>
      </c>
      <c r="L178" s="37"/>
      <c r="M178" s="215" t="s">
        <v>1</v>
      </c>
      <c r="N178" s="216" t="s">
        <v>45</v>
      </c>
      <c r="O178" s="71"/>
      <c r="P178" s="217">
        <f t="shared" si="6"/>
        <v>0</v>
      </c>
      <c r="Q178" s="217">
        <v>0</v>
      </c>
      <c r="R178" s="217">
        <f t="shared" si="7"/>
        <v>0</v>
      </c>
      <c r="S178" s="217">
        <v>0</v>
      </c>
      <c r="T178" s="218">
        <f t="shared" si="8"/>
        <v>0</v>
      </c>
      <c r="U178" s="34"/>
      <c r="V178" s="34"/>
      <c r="W178" s="34"/>
      <c r="X178" s="34"/>
      <c r="Y178" s="34"/>
      <c r="Z178" s="34"/>
      <c r="AA178" s="34"/>
      <c r="AB178" s="34"/>
      <c r="AC178" s="34"/>
      <c r="AD178" s="34"/>
      <c r="AE178" s="34"/>
      <c r="AR178" s="219" t="s">
        <v>254</v>
      </c>
      <c r="AT178" s="219" t="s">
        <v>149</v>
      </c>
      <c r="AU178" s="219" t="s">
        <v>90</v>
      </c>
      <c r="AY178" s="16" t="s">
        <v>147</v>
      </c>
      <c r="BE178" s="114">
        <f t="shared" si="9"/>
        <v>0</v>
      </c>
      <c r="BF178" s="114">
        <f t="shared" si="10"/>
        <v>0</v>
      </c>
      <c r="BG178" s="114">
        <f t="shared" si="11"/>
        <v>0</v>
      </c>
      <c r="BH178" s="114">
        <f t="shared" si="12"/>
        <v>0</v>
      </c>
      <c r="BI178" s="114">
        <f t="shared" si="13"/>
        <v>0</v>
      </c>
      <c r="BJ178" s="16" t="s">
        <v>88</v>
      </c>
      <c r="BK178" s="114">
        <f t="shared" si="14"/>
        <v>0</v>
      </c>
      <c r="BL178" s="16" t="s">
        <v>254</v>
      </c>
      <c r="BM178" s="219" t="s">
        <v>651</v>
      </c>
    </row>
    <row r="179" spans="1:65" s="2" customFormat="1" ht="16.5" customHeight="1">
      <c r="A179" s="34"/>
      <c r="B179" s="35"/>
      <c r="C179" s="246" t="s">
        <v>279</v>
      </c>
      <c r="D179" s="246" t="s">
        <v>219</v>
      </c>
      <c r="E179" s="247" t="s">
        <v>652</v>
      </c>
      <c r="F179" s="248" t="s">
        <v>653</v>
      </c>
      <c r="G179" s="249" t="s">
        <v>261</v>
      </c>
      <c r="H179" s="250">
        <v>700</v>
      </c>
      <c r="I179" s="251"/>
      <c r="J179" s="252">
        <f t="shared" si="5"/>
        <v>0</v>
      </c>
      <c r="K179" s="248" t="s">
        <v>153</v>
      </c>
      <c r="L179" s="253"/>
      <c r="M179" s="254" t="s">
        <v>1</v>
      </c>
      <c r="N179" s="255" t="s">
        <v>45</v>
      </c>
      <c r="O179" s="71"/>
      <c r="P179" s="217">
        <f t="shared" si="6"/>
        <v>0</v>
      </c>
      <c r="Q179" s="217">
        <v>1E-3</v>
      </c>
      <c r="R179" s="217">
        <f t="shared" si="7"/>
        <v>0.70000000000000007</v>
      </c>
      <c r="S179" s="217">
        <v>0</v>
      </c>
      <c r="T179" s="218">
        <f t="shared" si="8"/>
        <v>0</v>
      </c>
      <c r="U179" s="34"/>
      <c r="V179" s="34"/>
      <c r="W179" s="34"/>
      <c r="X179" s="34"/>
      <c r="Y179" s="34"/>
      <c r="Z179" s="34"/>
      <c r="AA179" s="34"/>
      <c r="AB179" s="34"/>
      <c r="AC179" s="34"/>
      <c r="AD179" s="34"/>
      <c r="AE179" s="34"/>
      <c r="AR179" s="219" t="s">
        <v>344</v>
      </c>
      <c r="AT179" s="219" t="s">
        <v>219</v>
      </c>
      <c r="AU179" s="219" t="s">
        <v>90</v>
      </c>
      <c r="AY179" s="16" t="s">
        <v>147</v>
      </c>
      <c r="BE179" s="114">
        <f t="shared" si="9"/>
        <v>0</v>
      </c>
      <c r="BF179" s="114">
        <f t="shared" si="10"/>
        <v>0</v>
      </c>
      <c r="BG179" s="114">
        <f t="shared" si="11"/>
        <v>0</v>
      </c>
      <c r="BH179" s="114">
        <f t="shared" si="12"/>
        <v>0</v>
      </c>
      <c r="BI179" s="114">
        <f t="shared" si="13"/>
        <v>0</v>
      </c>
      <c r="BJ179" s="16" t="s">
        <v>88</v>
      </c>
      <c r="BK179" s="114">
        <f t="shared" si="14"/>
        <v>0</v>
      </c>
      <c r="BL179" s="16" t="s">
        <v>254</v>
      </c>
      <c r="BM179" s="219" t="s">
        <v>654</v>
      </c>
    </row>
    <row r="180" spans="1:65" s="2" customFormat="1" ht="16.5" customHeight="1">
      <c r="A180" s="34"/>
      <c r="B180" s="35"/>
      <c r="C180" s="208" t="s">
        <v>7</v>
      </c>
      <c r="D180" s="208" t="s">
        <v>149</v>
      </c>
      <c r="E180" s="209" t="s">
        <v>655</v>
      </c>
      <c r="F180" s="210" t="s">
        <v>656</v>
      </c>
      <c r="G180" s="211" t="s">
        <v>275</v>
      </c>
      <c r="H180" s="212">
        <v>30</v>
      </c>
      <c r="I180" s="213"/>
      <c r="J180" s="214">
        <f t="shared" si="5"/>
        <v>0</v>
      </c>
      <c r="K180" s="210" t="s">
        <v>153</v>
      </c>
      <c r="L180" s="37"/>
      <c r="M180" s="215" t="s">
        <v>1</v>
      </c>
      <c r="N180" s="216" t="s">
        <v>45</v>
      </c>
      <c r="O180" s="71"/>
      <c r="P180" s="217">
        <f t="shared" si="6"/>
        <v>0</v>
      </c>
      <c r="Q180" s="217">
        <v>0</v>
      </c>
      <c r="R180" s="217">
        <f t="shared" si="7"/>
        <v>0</v>
      </c>
      <c r="S180" s="217">
        <v>0</v>
      </c>
      <c r="T180" s="218">
        <f t="shared" si="8"/>
        <v>0</v>
      </c>
      <c r="U180" s="34"/>
      <c r="V180" s="34"/>
      <c r="W180" s="34"/>
      <c r="X180" s="34"/>
      <c r="Y180" s="34"/>
      <c r="Z180" s="34"/>
      <c r="AA180" s="34"/>
      <c r="AB180" s="34"/>
      <c r="AC180" s="34"/>
      <c r="AD180" s="34"/>
      <c r="AE180" s="34"/>
      <c r="AR180" s="219" t="s">
        <v>254</v>
      </c>
      <c r="AT180" s="219" t="s">
        <v>149</v>
      </c>
      <c r="AU180" s="219" t="s">
        <v>90</v>
      </c>
      <c r="AY180" s="16" t="s">
        <v>147</v>
      </c>
      <c r="BE180" s="114">
        <f t="shared" si="9"/>
        <v>0</v>
      </c>
      <c r="BF180" s="114">
        <f t="shared" si="10"/>
        <v>0</v>
      </c>
      <c r="BG180" s="114">
        <f t="shared" si="11"/>
        <v>0</v>
      </c>
      <c r="BH180" s="114">
        <f t="shared" si="12"/>
        <v>0</v>
      </c>
      <c r="BI180" s="114">
        <f t="shared" si="13"/>
        <v>0</v>
      </c>
      <c r="BJ180" s="16" t="s">
        <v>88</v>
      </c>
      <c r="BK180" s="114">
        <f t="shared" si="14"/>
        <v>0</v>
      </c>
      <c r="BL180" s="16" t="s">
        <v>254</v>
      </c>
      <c r="BM180" s="219" t="s">
        <v>657</v>
      </c>
    </row>
    <row r="181" spans="1:65" s="2" customFormat="1" ht="24">
      <c r="A181" s="34"/>
      <c r="B181" s="35"/>
      <c r="C181" s="246" t="s">
        <v>291</v>
      </c>
      <c r="D181" s="246" t="s">
        <v>219</v>
      </c>
      <c r="E181" s="247" t="s">
        <v>658</v>
      </c>
      <c r="F181" s="248" t="s">
        <v>659</v>
      </c>
      <c r="G181" s="249" t="s">
        <v>275</v>
      </c>
      <c r="H181" s="250">
        <v>30</v>
      </c>
      <c r="I181" s="251"/>
      <c r="J181" s="252">
        <f t="shared" si="5"/>
        <v>0</v>
      </c>
      <c r="K181" s="248" t="s">
        <v>153</v>
      </c>
      <c r="L181" s="253"/>
      <c r="M181" s="254" t="s">
        <v>1</v>
      </c>
      <c r="N181" s="255" t="s">
        <v>45</v>
      </c>
      <c r="O181" s="71"/>
      <c r="P181" s="217">
        <f t="shared" si="6"/>
        <v>0</v>
      </c>
      <c r="Q181" s="217">
        <v>6.9999999999999999E-4</v>
      </c>
      <c r="R181" s="217">
        <f t="shared" si="7"/>
        <v>2.1000000000000001E-2</v>
      </c>
      <c r="S181" s="217">
        <v>0</v>
      </c>
      <c r="T181" s="218">
        <f t="shared" si="8"/>
        <v>0</v>
      </c>
      <c r="U181" s="34"/>
      <c r="V181" s="34"/>
      <c r="W181" s="34"/>
      <c r="X181" s="34"/>
      <c r="Y181" s="34"/>
      <c r="Z181" s="34"/>
      <c r="AA181" s="34"/>
      <c r="AB181" s="34"/>
      <c r="AC181" s="34"/>
      <c r="AD181" s="34"/>
      <c r="AE181" s="34"/>
      <c r="AR181" s="219" t="s">
        <v>344</v>
      </c>
      <c r="AT181" s="219" t="s">
        <v>219</v>
      </c>
      <c r="AU181" s="219" t="s">
        <v>90</v>
      </c>
      <c r="AY181" s="16" t="s">
        <v>147</v>
      </c>
      <c r="BE181" s="114">
        <f t="shared" si="9"/>
        <v>0</v>
      </c>
      <c r="BF181" s="114">
        <f t="shared" si="10"/>
        <v>0</v>
      </c>
      <c r="BG181" s="114">
        <f t="shared" si="11"/>
        <v>0</v>
      </c>
      <c r="BH181" s="114">
        <f t="shared" si="12"/>
        <v>0</v>
      </c>
      <c r="BI181" s="114">
        <f t="shared" si="13"/>
        <v>0</v>
      </c>
      <c r="BJ181" s="16" t="s">
        <v>88</v>
      </c>
      <c r="BK181" s="114">
        <f t="shared" si="14"/>
        <v>0</v>
      </c>
      <c r="BL181" s="16" t="s">
        <v>254</v>
      </c>
      <c r="BM181" s="219" t="s">
        <v>660</v>
      </c>
    </row>
    <row r="182" spans="1:65" s="12" customFormat="1" ht="25.9" customHeight="1">
      <c r="B182" s="192"/>
      <c r="C182" s="193"/>
      <c r="D182" s="194" t="s">
        <v>79</v>
      </c>
      <c r="E182" s="195" t="s">
        <v>219</v>
      </c>
      <c r="F182" s="195" t="s">
        <v>661</v>
      </c>
      <c r="G182" s="193"/>
      <c r="H182" s="193"/>
      <c r="I182" s="196"/>
      <c r="J182" s="197">
        <f>BK182</f>
        <v>0</v>
      </c>
      <c r="K182" s="193"/>
      <c r="L182" s="198"/>
      <c r="M182" s="199"/>
      <c r="N182" s="200"/>
      <c r="O182" s="200"/>
      <c r="P182" s="201">
        <f>P183+P201</f>
        <v>0</v>
      </c>
      <c r="Q182" s="200"/>
      <c r="R182" s="201">
        <f>R183+R201</f>
        <v>1.92353</v>
      </c>
      <c r="S182" s="200"/>
      <c r="T182" s="202">
        <f>T183+T201</f>
        <v>0</v>
      </c>
      <c r="AR182" s="203" t="s">
        <v>162</v>
      </c>
      <c r="AT182" s="204" t="s">
        <v>79</v>
      </c>
      <c r="AU182" s="204" t="s">
        <v>80</v>
      </c>
      <c r="AY182" s="203" t="s">
        <v>147</v>
      </c>
      <c r="BK182" s="205">
        <f>BK183+BK201</f>
        <v>0</v>
      </c>
    </row>
    <row r="183" spans="1:65" s="12" customFormat="1" ht="22.9" customHeight="1">
      <c r="B183" s="192"/>
      <c r="C183" s="193"/>
      <c r="D183" s="194" t="s">
        <v>79</v>
      </c>
      <c r="E183" s="206" t="s">
        <v>662</v>
      </c>
      <c r="F183" s="206" t="s">
        <v>663</v>
      </c>
      <c r="G183" s="193"/>
      <c r="H183" s="193"/>
      <c r="I183" s="196"/>
      <c r="J183" s="207">
        <f>BK183</f>
        <v>0</v>
      </c>
      <c r="K183" s="193"/>
      <c r="L183" s="198"/>
      <c r="M183" s="199"/>
      <c r="N183" s="200"/>
      <c r="O183" s="200"/>
      <c r="P183" s="201">
        <f>SUM(P184:P200)</f>
        <v>0</v>
      </c>
      <c r="Q183" s="200"/>
      <c r="R183" s="201">
        <f>SUM(R184:R200)</f>
        <v>1.92353</v>
      </c>
      <c r="S183" s="200"/>
      <c r="T183" s="202">
        <f>SUM(T184:T200)</f>
        <v>0</v>
      </c>
      <c r="AR183" s="203" t="s">
        <v>162</v>
      </c>
      <c r="AT183" s="204" t="s">
        <v>79</v>
      </c>
      <c r="AU183" s="204" t="s">
        <v>88</v>
      </c>
      <c r="AY183" s="203" t="s">
        <v>147</v>
      </c>
      <c r="BK183" s="205">
        <f>SUM(BK184:BK200)</f>
        <v>0</v>
      </c>
    </row>
    <row r="184" spans="1:65" s="2" customFormat="1" ht="16.5" customHeight="1">
      <c r="A184" s="34"/>
      <c r="B184" s="35"/>
      <c r="C184" s="208" t="s">
        <v>296</v>
      </c>
      <c r="D184" s="208" t="s">
        <v>149</v>
      </c>
      <c r="E184" s="209" t="s">
        <v>664</v>
      </c>
      <c r="F184" s="210" t="s">
        <v>665</v>
      </c>
      <c r="G184" s="211" t="s">
        <v>186</v>
      </c>
      <c r="H184" s="212">
        <v>500</v>
      </c>
      <c r="I184" s="213"/>
      <c r="J184" s="214">
        <f t="shared" ref="J184:J200" si="15">ROUND(I184*H184,2)</f>
        <v>0</v>
      </c>
      <c r="K184" s="210" t="s">
        <v>1</v>
      </c>
      <c r="L184" s="37"/>
      <c r="M184" s="215" t="s">
        <v>1</v>
      </c>
      <c r="N184" s="216" t="s">
        <v>45</v>
      </c>
      <c r="O184" s="71"/>
      <c r="P184" s="217">
        <f t="shared" ref="P184:P200" si="16">O184*H184</f>
        <v>0</v>
      </c>
      <c r="Q184" s="217">
        <v>0</v>
      </c>
      <c r="R184" s="217">
        <f t="shared" ref="R184:R200" si="17">Q184*H184</f>
        <v>0</v>
      </c>
      <c r="S184" s="217">
        <v>0</v>
      </c>
      <c r="T184" s="218">
        <f t="shared" ref="T184:T200" si="18">S184*H184</f>
        <v>0</v>
      </c>
      <c r="U184" s="34"/>
      <c r="V184" s="34"/>
      <c r="W184" s="34"/>
      <c r="X184" s="34"/>
      <c r="Y184" s="34"/>
      <c r="Z184" s="34"/>
      <c r="AA184" s="34"/>
      <c r="AB184" s="34"/>
      <c r="AC184" s="34"/>
      <c r="AD184" s="34"/>
      <c r="AE184" s="34"/>
      <c r="AR184" s="219" t="s">
        <v>538</v>
      </c>
      <c r="AT184" s="219" t="s">
        <v>149</v>
      </c>
      <c r="AU184" s="219" t="s">
        <v>90</v>
      </c>
      <c r="AY184" s="16" t="s">
        <v>147</v>
      </c>
      <c r="BE184" s="114">
        <f t="shared" ref="BE184:BE200" si="19">IF(N184="základní",J184,0)</f>
        <v>0</v>
      </c>
      <c r="BF184" s="114">
        <f t="shared" ref="BF184:BF200" si="20">IF(N184="snížená",J184,0)</f>
        <v>0</v>
      </c>
      <c r="BG184" s="114">
        <f t="shared" ref="BG184:BG200" si="21">IF(N184="zákl. přenesená",J184,0)</f>
        <v>0</v>
      </c>
      <c r="BH184" s="114">
        <f t="shared" ref="BH184:BH200" si="22">IF(N184="sníž. přenesená",J184,0)</f>
        <v>0</v>
      </c>
      <c r="BI184" s="114">
        <f t="shared" ref="BI184:BI200" si="23">IF(N184="nulová",J184,0)</f>
        <v>0</v>
      </c>
      <c r="BJ184" s="16" t="s">
        <v>88</v>
      </c>
      <c r="BK184" s="114">
        <f t="shared" ref="BK184:BK200" si="24">ROUND(I184*H184,2)</f>
        <v>0</v>
      </c>
      <c r="BL184" s="16" t="s">
        <v>538</v>
      </c>
      <c r="BM184" s="219" t="s">
        <v>666</v>
      </c>
    </row>
    <row r="185" spans="1:65" s="2" customFormat="1" ht="16.5" customHeight="1">
      <c r="A185" s="34"/>
      <c r="B185" s="35"/>
      <c r="C185" s="246" t="s">
        <v>304</v>
      </c>
      <c r="D185" s="246" t="s">
        <v>219</v>
      </c>
      <c r="E185" s="247" t="s">
        <v>667</v>
      </c>
      <c r="F185" s="248" t="s">
        <v>668</v>
      </c>
      <c r="G185" s="249" t="s">
        <v>186</v>
      </c>
      <c r="H185" s="250">
        <v>500</v>
      </c>
      <c r="I185" s="251"/>
      <c r="J185" s="252">
        <f t="shared" si="15"/>
        <v>0</v>
      </c>
      <c r="K185" s="248" t="s">
        <v>153</v>
      </c>
      <c r="L185" s="253"/>
      <c r="M185" s="254" t="s">
        <v>1</v>
      </c>
      <c r="N185" s="255" t="s">
        <v>45</v>
      </c>
      <c r="O185" s="71"/>
      <c r="P185" s="217">
        <f t="shared" si="16"/>
        <v>0</v>
      </c>
      <c r="Q185" s="217">
        <v>1.1800000000000001E-3</v>
      </c>
      <c r="R185" s="217">
        <f t="shared" si="17"/>
        <v>0.59000000000000008</v>
      </c>
      <c r="S185" s="217">
        <v>0</v>
      </c>
      <c r="T185" s="218">
        <f t="shared" si="18"/>
        <v>0</v>
      </c>
      <c r="U185" s="34"/>
      <c r="V185" s="34"/>
      <c r="W185" s="34"/>
      <c r="X185" s="34"/>
      <c r="Y185" s="34"/>
      <c r="Z185" s="34"/>
      <c r="AA185" s="34"/>
      <c r="AB185" s="34"/>
      <c r="AC185" s="34"/>
      <c r="AD185" s="34"/>
      <c r="AE185" s="34"/>
      <c r="AR185" s="219" t="s">
        <v>669</v>
      </c>
      <c r="AT185" s="219" t="s">
        <v>219</v>
      </c>
      <c r="AU185" s="219" t="s">
        <v>90</v>
      </c>
      <c r="AY185" s="16" t="s">
        <v>147</v>
      </c>
      <c r="BE185" s="114">
        <f t="shared" si="19"/>
        <v>0</v>
      </c>
      <c r="BF185" s="114">
        <f t="shared" si="20"/>
        <v>0</v>
      </c>
      <c r="BG185" s="114">
        <f t="shared" si="21"/>
        <v>0</v>
      </c>
      <c r="BH185" s="114">
        <f t="shared" si="22"/>
        <v>0</v>
      </c>
      <c r="BI185" s="114">
        <f t="shared" si="23"/>
        <v>0</v>
      </c>
      <c r="BJ185" s="16" t="s">
        <v>88</v>
      </c>
      <c r="BK185" s="114">
        <f t="shared" si="24"/>
        <v>0</v>
      </c>
      <c r="BL185" s="16" t="s">
        <v>669</v>
      </c>
      <c r="BM185" s="219" t="s">
        <v>670</v>
      </c>
    </row>
    <row r="186" spans="1:65" s="2" customFormat="1" ht="16.5" customHeight="1">
      <c r="A186" s="34"/>
      <c r="B186" s="35"/>
      <c r="C186" s="208" t="s">
        <v>309</v>
      </c>
      <c r="D186" s="208" t="s">
        <v>149</v>
      </c>
      <c r="E186" s="209" t="s">
        <v>671</v>
      </c>
      <c r="F186" s="210" t="s">
        <v>672</v>
      </c>
      <c r="G186" s="211" t="s">
        <v>275</v>
      </c>
      <c r="H186" s="212">
        <v>21</v>
      </c>
      <c r="I186" s="213"/>
      <c r="J186" s="214">
        <f t="shared" si="15"/>
        <v>0</v>
      </c>
      <c r="K186" s="210" t="s">
        <v>153</v>
      </c>
      <c r="L186" s="37"/>
      <c r="M186" s="215" t="s">
        <v>1</v>
      </c>
      <c r="N186" s="216" t="s">
        <v>45</v>
      </c>
      <c r="O186" s="71"/>
      <c r="P186" s="217">
        <f t="shared" si="16"/>
        <v>0</v>
      </c>
      <c r="Q186" s="217">
        <v>0</v>
      </c>
      <c r="R186" s="217">
        <f t="shared" si="17"/>
        <v>0</v>
      </c>
      <c r="S186" s="217">
        <v>0</v>
      </c>
      <c r="T186" s="218">
        <f t="shared" si="18"/>
        <v>0</v>
      </c>
      <c r="U186" s="34"/>
      <c r="V186" s="34"/>
      <c r="W186" s="34"/>
      <c r="X186" s="34"/>
      <c r="Y186" s="34"/>
      <c r="Z186" s="34"/>
      <c r="AA186" s="34"/>
      <c r="AB186" s="34"/>
      <c r="AC186" s="34"/>
      <c r="AD186" s="34"/>
      <c r="AE186" s="34"/>
      <c r="AR186" s="219" t="s">
        <v>538</v>
      </c>
      <c r="AT186" s="219" t="s">
        <v>149</v>
      </c>
      <c r="AU186" s="219" t="s">
        <v>90</v>
      </c>
      <c r="AY186" s="16" t="s">
        <v>147</v>
      </c>
      <c r="BE186" s="114">
        <f t="shared" si="19"/>
        <v>0</v>
      </c>
      <c r="BF186" s="114">
        <f t="shared" si="20"/>
        <v>0</v>
      </c>
      <c r="BG186" s="114">
        <f t="shared" si="21"/>
        <v>0</v>
      </c>
      <c r="BH186" s="114">
        <f t="shared" si="22"/>
        <v>0</v>
      </c>
      <c r="BI186" s="114">
        <f t="shared" si="23"/>
        <v>0</v>
      </c>
      <c r="BJ186" s="16" t="s">
        <v>88</v>
      </c>
      <c r="BK186" s="114">
        <f t="shared" si="24"/>
        <v>0</v>
      </c>
      <c r="BL186" s="16" t="s">
        <v>538</v>
      </c>
      <c r="BM186" s="219" t="s">
        <v>673</v>
      </c>
    </row>
    <row r="187" spans="1:65" s="2" customFormat="1" ht="24">
      <c r="A187" s="34"/>
      <c r="B187" s="35"/>
      <c r="C187" s="246" t="s">
        <v>314</v>
      </c>
      <c r="D187" s="246" t="s">
        <v>219</v>
      </c>
      <c r="E187" s="247" t="s">
        <v>674</v>
      </c>
      <c r="F187" s="248" t="s">
        <v>675</v>
      </c>
      <c r="G187" s="249" t="s">
        <v>275</v>
      </c>
      <c r="H187" s="250">
        <v>19</v>
      </c>
      <c r="I187" s="251"/>
      <c r="J187" s="252">
        <f t="shared" si="15"/>
        <v>0</v>
      </c>
      <c r="K187" s="248" t="s">
        <v>1</v>
      </c>
      <c r="L187" s="253"/>
      <c r="M187" s="254" t="s">
        <v>1</v>
      </c>
      <c r="N187" s="255" t="s">
        <v>45</v>
      </c>
      <c r="O187" s="71"/>
      <c r="P187" s="217">
        <f t="shared" si="16"/>
        <v>0</v>
      </c>
      <c r="Q187" s="217">
        <v>0</v>
      </c>
      <c r="R187" s="217">
        <f t="shared" si="17"/>
        <v>0</v>
      </c>
      <c r="S187" s="217">
        <v>0</v>
      </c>
      <c r="T187" s="218">
        <f t="shared" si="18"/>
        <v>0</v>
      </c>
      <c r="U187" s="34"/>
      <c r="V187" s="34"/>
      <c r="W187" s="34"/>
      <c r="X187" s="34"/>
      <c r="Y187" s="34"/>
      <c r="Z187" s="34"/>
      <c r="AA187" s="34"/>
      <c r="AB187" s="34"/>
      <c r="AC187" s="34"/>
      <c r="AD187" s="34"/>
      <c r="AE187" s="34"/>
      <c r="AR187" s="219" t="s">
        <v>676</v>
      </c>
      <c r="AT187" s="219" t="s">
        <v>219</v>
      </c>
      <c r="AU187" s="219" t="s">
        <v>90</v>
      </c>
      <c r="AY187" s="16" t="s">
        <v>147</v>
      </c>
      <c r="BE187" s="114">
        <f t="shared" si="19"/>
        <v>0</v>
      </c>
      <c r="BF187" s="114">
        <f t="shared" si="20"/>
        <v>0</v>
      </c>
      <c r="BG187" s="114">
        <f t="shared" si="21"/>
        <v>0</v>
      </c>
      <c r="BH187" s="114">
        <f t="shared" si="22"/>
        <v>0</v>
      </c>
      <c r="BI187" s="114">
        <f t="shared" si="23"/>
        <v>0</v>
      </c>
      <c r="BJ187" s="16" t="s">
        <v>88</v>
      </c>
      <c r="BK187" s="114">
        <f t="shared" si="24"/>
        <v>0</v>
      </c>
      <c r="BL187" s="16" t="s">
        <v>538</v>
      </c>
      <c r="BM187" s="219" t="s">
        <v>677</v>
      </c>
    </row>
    <row r="188" spans="1:65" s="2" customFormat="1" ht="24">
      <c r="A188" s="34"/>
      <c r="B188" s="35"/>
      <c r="C188" s="246" t="s">
        <v>319</v>
      </c>
      <c r="D188" s="246" t="s">
        <v>219</v>
      </c>
      <c r="E188" s="247" t="s">
        <v>678</v>
      </c>
      <c r="F188" s="248" t="s">
        <v>679</v>
      </c>
      <c r="G188" s="249" t="s">
        <v>275</v>
      </c>
      <c r="H188" s="250">
        <v>2</v>
      </c>
      <c r="I188" s="251"/>
      <c r="J188" s="252">
        <f t="shared" si="15"/>
        <v>0</v>
      </c>
      <c r="K188" s="248" t="s">
        <v>1</v>
      </c>
      <c r="L188" s="253"/>
      <c r="M188" s="254" t="s">
        <v>1</v>
      </c>
      <c r="N188" s="255" t="s">
        <v>45</v>
      </c>
      <c r="O188" s="71"/>
      <c r="P188" s="217">
        <f t="shared" si="16"/>
        <v>0</v>
      </c>
      <c r="Q188" s="217">
        <v>0</v>
      </c>
      <c r="R188" s="217">
        <f t="shared" si="17"/>
        <v>0</v>
      </c>
      <c r="S188" s="217">
        <v>0</v>
      </c>
      <c r="T188" s="218">
        <f t="shared" si="18"/>
        <v>0</v>
      </c>
      <c r="U188" s="34"/>
      <c r="V188" s="34"/>
      <c r="W188" s="34"/>
      <c r="X188" s="34"/>
      <c r="Y188" s="34"/>
      <c r="Z188" s="34"/>
      <c r="AA188" s="34"/>
      <c r="AB188" s="34"/>
      <c r="AC188" s="34"/>
      <c r="AD188" s="34"/>
      <c r="AE188" s="34"/>
      <c r="AR188" s="219" t="s">
        <v>676</v>
      </c>
      <c r="AT188" s="219" t="s">
        <v>219</v>
      </c>
      <c r="AU188" s="219" t="s">
        <v>90</v>
      </c>
      <c r="AY188" s="16" t="s">
        <v>147</v>
      </c>
      <c r="BE188" s="114">
        <f t="shared" si="19"/>
        <v>0</v>
      </c>
      <c r="BF188" s="114">
        <f t="shared" si="20"/>
        <v>0</v>
      </c>
      <c r="BG188" s="114">
        <f t="shared" si="21"/>
        <v>0</v>
      </c>
      <c r="BH188" s="114">
        <f t="shared" si="22"/>
        <v>0</v>
      </c>
      <c r="BI188" s="114">
        <f t="shared" si="23"/>
        <v>0</v>
      </c>
      <c r="BJ188" s="16" t="s">
        <v>88</v>
      </c>
      <c r="BK188" s="114">
        <f t="shared" si="24"/>
        <v>0</v>
      </c>
      <c r="BL188" s="16" t="s">
        <v>538</v>
      </c>
      <c r="BM188" s="219" t="s">
        <v>680</v>
      </c>
    </row>
    <row r="189" spans="1:65" s="2" customFormat="1" ht="16.5" customHeight="1">
      <c r="A189" s="34"/>
      <c r="B189" s="35"/>
      <c r="C189" s="208" t="s">
        <v>326</v>
      </c>
      <c r="D189" s="208" t="s">
        <v>149</v>
      </c>
      <c r="E189" s="209" t="s">
        <v>681</v>
      </c>
      <c r="F189" s="210" t="s">
        <v>682</v>
      </c>
      <c r="G189" s="211" t="s">
        <v>275</v>
      </c>
      <c r="H189" s="212">
        <v>21</v>
      </c>
      <c r="I189" s="213"/>
      <c r="J189" s="214">
        <f t="shared" si="15"/>
        <v>0</v>
      </c>
      <c r="K189" s="210" t="s">
        <v>153</v>
      </c>
      <c r="L189" s="37"/>
      <c r="M189" s="215" t="s">
        <v>1</v>
      </c>
      <c r="N189" s="216" t="s">
        <v>45</v>
      </c>
      <c r="O189" s="71"/>
      <c r="P189" s="217">
        <f t="shared" si="16"/>
        <v>0</v>
      </c>
      <c r="Q189" s="217">
        <v>0</v>
      </c>
      <c r="R189" s="217">
        <f t="shared" si="17"/>
        <v>0</v>
      </c>
      <c r="S189" s="217">
        <v>0</v>
      </c>
      <c r="T189" s="218">
        <f t="shared" si="18"/>
        <v>0</v>
      </c>
      <c r="U189" s="34"/>
      <c r="V189" s="34"/>
      <c r="W189" s="34"/>
      <c r="X189" s="34"/>
      <c r="Y189" s="34"/>
      <c r="Z189" s="34"/>
      <c r="AA189" s="34"/>
      <c r="AB189" s="34"/>
      <c r="AC189" s="34"/>
      <c r="AD189" s="34"/>
      <c r="AE189" s="34"/>
      <c r="AR189" s="219" t="s">
        <v>538</v>
      </c>
      <c r="AT189" s="219" t="s">
        <v>149</v>
      </c>
      <c r="AU189" s="219" t="s">
        <v>90</v>
      </c>
      <c r="AY189" s="16" t="s">
        <v>147</v>
      </c>
      <c r="BE189" s="114">
        <f t="shared" si="19"/>
        <v>0</v>
      </c>
      <c r="BF189" s="114">
        <f t="shared" si="20"/>
        <v>0</v>
      </c>
      <c r="BG189" s="114">
        <f t="shared" si="21"/>
        <v>0</v>
      </c>
      <c r="BH189" s="114">
        <f t="shared" si="22"/>
        <v>0</v>
      </c>
      <c r="BI189" s="114">
        <f t="shared" si="23"/>
        <v>0</v>
      </c>
      <c r="BJ189" s="16" t="s">
        <v>88</v>
      </c>
      <c r="BK189" s="114">
        <f t="shared" si="24"/>
        <v>0</v>
      </c>
      <c r="BL189" s="16" t="s">
        <v>538</v>
      </c>
      <c r="BM189" s="219" t="s">
        <v>683</v>
      </c>
    </row>
    <row r="190" spans="1:65" s="2" customFormat="1" ht="16.5" customHeight="1">
      <c r="A190" s="34"/>
      <c r="B190" s="35"/>
      <c r="C190" s="246" t="s">
        <v>331</v>
      </c>
      <c r="D190" s="246" t="s">
        <v>219</v>
      </c>
      <c r="E190" s="247" t="s">
        <v>684</v>
      </c>
      <c r="F190" s="248" t="s">
        <v>685</v>
      </c>
      <c r="G190" s="249" t="s">
        <v>275</v>
      </c>
      <c r="H190" s="250">
        <v>21</v>
      </c>
      <c r="I190" s="251"/>
      <c r="J190" s="252">
        <f t="shared" si="15"/>
        <v>0</v>
      </c>
      <c r="K190" s="248" t="s">
        <v>153</v>
      </c>
      <c r="L190" s="253"/>
      <c r="M190" s="254" t="s">
        <v>1</v>
      </c>
      <c r="N190" s="255" t="s">
        <v>45</v>
      </c>
      <c r="O190" s="71"/>
      <c r="P190" s="217">
        <f t="shared" si="16"/>
        <v>0</v>
      </c>
      <c r="Q190" s="217">
        <v>6.2E-2</v>
      </c>
      <c r="R190" s="217">
        <f t="shared" si="17"/>
        <v>1.302</v>
      </c>
      <c r="S190" s="217">
        <v>0</v>
      </c>
      <c r="T190" s="218">
        <f t="shared" si="18"/>
        <v>0</v>
      </c>
      <c r="U190" s="34"/>
      <c r="V190" s="34"/>
      <c r="W190" s="34"/>
      <c r="X190" s="34"/>
      <c r="Y190" s="34"/>
      <c r="Z190" s="34"/>
      <c r="AA190" s="34"/>
      <c r="AB190" s="34"/>
      <c r="AC190" s="34"/>
      <c r="AD190" s="34"/>
      <c r="AE190" s="34"/>
      <c r="AR190" s="219" t="s">
        <v>669</v>
      </c>
      <c r="AT190" s="219" t="s">
        <v>219</v>
      </c>
      <c r="AU190" s="219" t="s">
        <v>90</v>
      </c>
      <c r="AY190" s="16" t="s">
        <v>147</v>
      </c>
      <c r="BE190" s="114">
        <f t="shared" si="19"/>
        <v>0</v>
      </c>
      <c r="BF190" s="114">
        <f t="shared" si="20"/>
        <v>0</v>
      </c>
      <c r="BG190" s="114">
        <f t="shared" si="21"/>
        <v>0</v>
      </c>
      <c r="BH190" s="114">
        <f t="shared" si="22"/>
        <v>0</v>
      </c>
      <c r="BI190" s="114">
        <f t="shared" si="23"/>
        <v>0</v>
      </c>
      <c r="BJ190" s="16" t="s">
        <v>88</v>
      </c>
      <c r="BK190" s="114">
        <f t="shared" si="24"/>
        <v>0</v>
      </c>
      <c r="BL190" s="16" t="s">
        <v>669</v>
      </c>
      <c r="BM190" s="219" t="s">
        <v>686</v>
      </c>
    </row>
    <row r="191" spans="1:65" s="2" customFormat="1" ht="16.5" customHeight="1">
      <c r="A191" s="34"/>
      <c r="B191" s="35"/>
      <c r="C191" s="246" t="s">
        <v>336</v>
      </c>
      <c r="D191" s="246" t="s">
        <v>219</v>
      </c>
      <c r="E191" s="247" t="s">
        <v>687</v>
      </c>
      <c r="F191" s="248" t="s">
        <v>688</v>
      </c>
      <c r="G191" s="249" t="s">
        <v>275</v>
      </c>
      <c r="H191" s="250">
        <v>21</v>
      </c>
      <c r="I191" s="251"/>
      <c r="J191" s="252">
        <f t="shared" si="15"/>
        <v>0</v>
      </c>
      <c r="K191" s="248" t="s">
        <v>1</v>
      </c>
      <c r="L191" s="253"/>
      <c r="M191" s="254" t="s">
        <v>1</v>
      </c>
      <c r="N191" s="255" t="s">
        <v>45</v>
      </c>
      <c r="O191" s="71"/>
      <c r="P191" s="217">
        <f t="shared" si="16"/>
        <v>0</v>
      </c>
      <c r="Q191" s="217">
        <v>0</v>
      </c>
      <c r="R191" s="217">
        <f t="shared" si="17"/>
        <v>0</v>
      </c>
      <c r="S191" s="217">
        <v>0</v>
      </c>
      <c r="T191" s="218">
        <f t="shared" si="18"/>
        <v>0</v>
      </c>
      <c r="U191" s="34"/>
      <c r="V191" s="34"/>
      <c r="W191" s="34"/>
      <c r="X191" s="34"/>
      <c r="Y191" s="34"/>
      <c r="Z191" s="34"/>
      <c r="AA191" s="34"/>
      <c r="AB191" s="34"/>
      <c r="AC191" s="34"/>
      <c r="AD191" s="34"/>
      <c r="AE191" s="34"/>
      <c r="AR191" s="219" t="s">
        <v>669</v>
      </c>
      <c r="AT191" s="219" t="s">
        <v>219</v>
      </c>
      <c r="AU191" s="219" t="s">
        <v>90</v>
      </c>
      <c r="AY191" s="16" t="s">
        <v>147</v>
      </c>
      <c r="BE191" s="114">
        <f t="shared" si="19"/>
        <v>0</v>
      </c>
      <c r="BF191" s="114">
        <f t="shared" si="20"/>
        <v>0</v>
      </c>
      <c r="BG191" s="114">
        <f t="shared" si="21"/>
        <v>0</v>
      </c>
      <c r="BH191" s="114">
        <f t="shared" si="22"/>
        <v>0</v>
      </c>
      <c r="BI191" s="114">
        <f t="shared" si="23"/>
        <v>0</v>
      </c>
      <c r="BJ191" s="16" t="s">
        <v>88</v>
      </c>
      <c r="BK191" s="114">
        <f t="shared" si="24"/>
        <v>0</v>
      </c>
      <c r="BL191" s="16" t="s">
        <v>669</v>
      </c>
      <c r="BM191" s="219" t="s">
        <v>689</v>
      </c>
    </row>
    <row r="192" spans="1:65" s="2" customFormat="1" ht="24">
      <c r="A192" s="34"/>
      <c r="B192" s="35"/>
      <c r="C192" s="208" t="s">
        <v>340</v>
      </c>
      <c r="D192" s="208" t="s">
        <v>149</v>
      </c>
      <c r="E192" s="209" t="s">
        <v>690</v>
      </c>
      <c r="F192" s="210" t="s">
        <v>691</v>
      </c>
      <c r="G192" s="211" t="s">
        <v>275</v>
      </c>
      <c r="H192" s="212">
        <v>21</v>
      </c>
      <c r="I192" s="213"/>
      <c r="J192" s="214">
        <f t="shared" si="15"/>
        <v>0</v>
      </c>
      <c r="K192" s="210" t="s">
        <v>153</v>
      </c>
      <c r="L192" s="37"/>
      <c r="M192" s="215" t="s">
        <v>1</v>
      </c>
      <c r="N192" s="216" t="s">
        <v>45</v>
      </c>
      <c r="O192" s="71"/>
      <c r="P192" s="217">
        <f t="shared" si="16"/>
        <v>0</v>
      </c>
      <c r="Q192" s="217">
        <v>0</v>
      </c>
      <c r="R192" s="217">
        <f t="shared" si="17"/>
        <v>0</v>
      </c>
      <c r="S192" s="217">
        <v>0</v>
      </c>
      <c r="T192" s="218">
        <f t="shared" si="18"/>
        <v>0</v>
      </c>
      <c r="U192" s="34"/>
      <c r="V192" s="34"/>
      <c r="W192" s="34"/>
      <c r="X192" s="34"/>
      <c r="Y192" s="34"/>
      <c r="Z192" s="34"/>
      <c r="AA192" s="34"/>
      <c r="AB192" s="34"/>
      <c r="AC192" s="34"/>
      <c r="AD192" s="34"/>
      <c r="AE192" s="34"/>
      <c r="AR192" s="219" t="s">
        <v>538</v>
      </c>
      <c r="AT192" s="219" t="s">
        <v>149</v>
      </c>
      <c r="AU192" s="219" t="s">
        <v>90</v>
      </c>
      <c r="AY192" s="16" t="s">
        <v>147</v>
      </c>
      <c r="BE192" s="114">
        <f t="shared" si="19"/>
        <v>0</v>
      </c>
      <c r="BF192" s="114">
        <f t="shared" si="20"/>
        <v>0</v>
      </c>
      <c r="BG192" s="114">
        <f t="shared" si="21"/>
        <v>0</v>
      </c>
      <c r="BH192" s="114">
        <f t="shared" si="22"/>
        <v>0</v>
      </c>
      <c r="BI192" s="114">
        <f t="shared" si="23"/>
        <v>0</v>
      </c>
      <c r="BJ192" s="16" t="s">
        <v>88</v>
      </c>
      <c r="BK192" s="114">
        <f t="shared" si="24"/>
        <v>0</v>
      </c>
      <c r="BL192" s="16" t="s">
        <v>538</v>
      </c>
      <c r="BM192" s="219" t="s">
        <v>692</v>
      </c>
    </row>
    <row r="193" spans="1:65" s="2" customFormat="1" ht="21.75" customHeight="1">
      <c r="A193" s="34"/>
      <c r="B193" s="35"/>
      <c r="C193" s="246" t="s">
        <v>344</v>
      </c>
      <c r="D193" s="246" t="s">
        <v>219</v>
      </c>
      <c r="E193" s="247" t="s">
        <v>693</v>
      </c>
      <c r="F193" s="248" t="s">
        <v>694</v>
      </c>
      <c r="G193" s="249" t="s">
        <v>275</v>
      </c>
      <c r="H193" s="250">
        <v>21</v>
      </c>
      <c r="I193" s="251"/>
      <c r="J193" s="252">
        <f t="shared" si="15"/>
        <v>0</v>
      </c>
      <c r="K193" s="248" t="s">
        <v>153</v>
      </c>
      <c r="L193" s="253"/>
      <c r="M193" s="254" t="s">
        <v>1</v>
      </c>
      <c r="N193" s="255" t="s">
        <v>45</v>
      </c>
      <c r="O193" s="71"/>
      <c r="P193" s="217">
        <f t="shared" si="16"/>
        <v>0</v>
      </c>
      <c r="Q193" s="217">
        <v>5.0000000000000001E-4</v>
      </c>
      <c r="R193" s="217">
        <f t="shared" si="17"/>
        <v>1.0500000000000001E-2</v>
      </c>
      <c r="S193" s="217">
        <v>0</v>
      </c>
      <c r="T193" s="218">
        <f t="shared" si="18"/>
        <v>0</v>
      </c>
      <c r="U193" s="34"/>
      <c r="V193" s="34"/>
      <c r="W193" s="34"/>
      <c r="X193" s="34"/>
      <c r="Y193" s="34"/>
      <c r="Z193" s="34"/>
      <c r="AA193" s="34"/>
      <c r="AB193" s="34"/>
      <c r="AC193" s="34"/>
      <c r="AD193" s="34"/>
      <c r="AE193" s="34"/>
      <c r="AR193" s="219" t="s">
        <v>669</v>
      </c>
      <c r="AT193" s="219" t="s">
        <v>219</v>
      </c>
      <c r="AU193" s="219" t="s">
        <v>90</v>
      </c>
      <c r="AY193" s="16" t="s">
        <v>147</v>
      </c>
      <c r="BE193" s="114">
        <f t="shared" si="19"/>
        <v>0</v>
      </c>
      <c r="BF193" s="114">
        <f t="shared" si="20"/>
        <v>0</v>
      </c>
      <c r="BG193" s="114">
        <f t="shared" si="21"/>
        <v>0</v>
      </c>
      <c r="BH193" s="114">
        <f t="shared" si="22"/>
        <v>0</v>
      </c>
      <c r="BI193" s="114">
        <f t="shared" si="23"/>
        <v>0</v>
      </c>
      <c r="BJ193" s="16" t="s">
        <v>88</v>
      </c>
      <c r="BK193" s="114">
        <f t="shared" si="24"/>
        <v>0</v>
      </c>
      <c r="BL193" s="16" t="s">
        <v>669</v>
      </c>
      <c r="BM193" s="219" t="s">
        <v>695</v>
      </c>
    </row>
    <row r="194" spans="1:65" s="2" customFormat="1" ht="16.5" customHeight="1">
      <c r="A194" s="34"/>
      <c r="B194" s="35"/>
      <c r="C194" s="208" t="s">
        <v>349</v>
      </c>
      <c r="D194" s="208" t="s">
        <v>149</v>
      </c>
      <c r="E194" s="209" t="s">
        <v>696</v>
      </c>
      <c r="F194" s="210" t="s">
        <v>697</v>
      </c>
      <c r="G194" s="211" t="s">
        <v>275</v>
      </c>
      <c r="H194" s="212">
        <v>19</v>
      </c>
      <c r="I194" s="213"/>
      <c r="J194" s="214">
        <f t="shared" si="15"/>
        <v>0</v>
      </c>
      <c r="K194" s="210" t="s">
        <v>153</v>
      </c>
      <c r="L194" s="37"/>
      <c r="M194" s="215" t="s">
        <v>1</v>
      </c>
      <c r="N194" s="216" t="s">
        <v>45</v>
      </c>
      <c r="O194" s="71"/>
      <c r="P194" s="217">
        <f t="shared" si="16"/>
        <v>0</v>
      </c>
      <c r="Q194" s="217">
        <v>0</v>
      </c>
      <c r="R194" s="217">
        <f t="shared" si="17"/>
        <v>0</v>
      </c>
      <c r="S194" s="217">
        <v>0</v>
      </c>
      <c r="T194" s="218">
        <f t="shared" si="18"/>
        <v>0</v>
      </c>
      <c r="U194" s="34"/>
      <c r="V194" s="34"/>
      <c r="W194" s="34"/>
      <c r="X194" s="34"/>
      <c r="Y194" s="34"/>
      <c r="Z194" s="34"/>
      <c r="AA194" s="34"/>
      <c r="AB194" s="34"/>
      <c r="AC194" s="34"/>
      <c r="AD194" s="34"/>
      <c r="AE194" s="34"/>
      <c r="AR194" s="219" t="s">
        <v>538</v>
      </c>
      <c r="AT194" s="219" t="s">
        <v>149</v>
      </c>
      <c r="AU194" s="219" t="s">
        <v>90</v>
      </c>
      <c r="AY194" s="16" t="s">
        <v>147</v>
      </c>
      <c r="BE194" s="114">
        <f t="shared" si="19"/>
        <v>0</v>
      </c>
      <c r="BF194" s="114">
        <f t="shared" si="20"/>
        <v>0</v>
      </c>
      <c r="BG194" s="114">
        <f t="shared" si="21"/>
        <v>0</v>
      </c>
      <c r="BH194" s="114">
        <f t="shared" si="22"/>
        <v>0</v>
      </c>
      <c r="BI194" s="114">
        <f t="shared" si="23"/>
        <v>0</v>
      </c>
      <c r="BJ194" s="16" t="s">
        <v>88</v>
      </c>
      <c r="BK194" s="114">
        <f t="shared" si="24"/>
        <v>0</v>
      </c>
      <c r="BL194" s="16" t="s">
        <v>538</v>
      </c>
      <c r="BM194" s="219" t="s">
        <v>698</v>
      </c>
    </row>
    <row r="195" spans="1:65" s="2" customFormat="1" ht="16.5" customHeight="1">
      <c r="A195" s="34"/>
      <c r="B195" s="35"/>
      <c r="C195" s="246" t="s">
        <v>353</v>
      </c>
      <c r="D195" s="246" t="s">
        <v>219</v>
      </c>
      <c r="E195" s="247" t="s">
        <v>699</v>
      </c>
      <c r="F195" s="248" t="s">
        <v>700</v>
      </c>
      <c r="G195" s="249" t="s">
        <v>275</v>
      </c>
      <c r="H195" s="250">
        <v>19</v>
      </c>
      <c r="I195" s="251"/>
      <c r="J195" s="252">
        <f t="shared" si="15"/>
        <v>0</v>
      </c>
      <c r="K195" s="248" t="s">
        <v>1</v>
      </c>
      <c r="L195" s="253"/>
      <c r="M195" s="254" t="s">
        <v>1</v>
      </c>
      <c r="N195" s="255" t="s">
        <v>45</v>
      </c>
      <c r="O195" s="71"/>
      <c r="P195" s="217">
        <f t="shared" si="16"/>
        <v>0</v>
      </c>
      <c r="Q195" s="217">
        <v>3.0000000000000001E-5</v>
      </c>
      <c r="R195" s="217">
        <f t="shared" si="17"/>
        <v>5.6999999999999998E-4</v>
      </c>
      <c r="S195" s="217">
        <v>0</v>
      </c>
      <c r="T195" s="218">
        <f t="shared" si="18"/>
        <v>0</v>
      </c>
      <c r="U195" s="34"/>
      <c r="V195" s="34"/>
      <c r="W195" s="34"/>
      <c r="X195" s="34"/>
      <c r="Y195" s="34"/>
      <c r="Z195" s="34"/>
      <c r="AA195" s="34"/>
      <c r="AB195" s="34"/>
      <c r="AC195" s="34"/>
      <c r="AD195" s="34"/>
      <c r="AE195" s="34"/>
      <c r="AR195" s="219" t="s">
        <v>669</v>
      </c>
      <c r="AT195" s="219" t="s">
        <v>219</v>
      </c>
      <c r="AU195" s="219" t="s">
        <v>90</v>
      </c>
      <c r="AY195" s="16" t="s">
        <v>147</v>
      </c>
      <c r="BE195" s="114">
        <f t="shared" si="19"/>
        <v>0</v>
      </c>
      <c r="BF195" s="114">
        <f t="shared" si="20"/>
        <v>0</v>
      </c>
      <c r="BG195" s="114">
        <f t="shared" si="21"/>
        <v>0</v>
      </c>
      <c r="BH195" s="114">
        <f t="shared" si="22"/>
        <v>0</v>
      </c>
      <c r="BI195" s="114">
        <f t="shared" si="23"/>
        <v>0</v>
      </c>
      <c r="BJ195" s="16" t="s">
        <v>88</v>
      </c>
      <c r="BK195" s="114">
        <f t="shared" si="24"/>
        <v>0</v>
      </c>
      <c r="BL195" s="16" t="s">
        <v>669</v>
      </c>
      <c r="BM195" s="219" t="s">
        <v>701</v>
      </c>
    </row>
    <row r="196" spans="1:65" s="2" customFormat="1" ht="16.5" customHeight="1">
      <c r="A196" s="34"/>
      <c r="B196" s="35"/>
      <c r="C196" s="208" t="s">
        <v>357</v>
      </c>
      <c r="D196" s="208" t="s">
        <v>149</v>
      </c>
      <c r="E196" s="209" t="s">
        <v>702</v>
      </c>
      <c r="F196" s="210" t="s">
        <v>703</v>
      </c>
      <c r="G196" s="211" t="s">
        <v>275</v>
      </c>
      <c r="H196" s="212">
        <v>2</v>
      </c>
      <c r="I196" s="213"/>
      <c r="J196" s="214">
        <f t="shared" si="15"/>
        <v>0</v>
      </c>
      <c r="K196" s="210" t="s">
        <v>153</v>
      </c>
      <c r="L196" s="37"/>
      <c r="M196" s="215" t="s">
        <v>1</v>
      </c>
      <c r="N196" s="216" t="s">
        <v>45</v>
      </c>
      <c r="O196" s="71"/>
      <c r="P196" s="217">
        <f t="shared" si="16"/>
        <v>0</v>
      </c>
      <c r="Q196" s="217">
        <v>0</v>
      </c>
      <c r="R196" s="217">
        <f t="shared" si="17"/>
        <v>0</v>
      </c>
      <c r="S196" s="217">
        <v>0</v>
      </c>
      <c r="T196" s="218">
        <f t="shared" si="18"/>
        <v>0</v>
      </c>
      <c r="U196" s="34"/>
      <c r="V196" s="34"/>
      <c r="W196" s="34"/>
      <c r="X196" s="34"/>
      <c r="Y196" s="34"/>
      <c r="Z196" s="34"/>
      <c r="AA196" s="34"/>
      <c r="AB196" s="34"/>
      <c r="AC196" s="34"/>
      <c r="AD196" s="34"/>
      <c r="AE196" s="34"/>
      <c r="AR196" s="219" t="s">
        <v>538</v>
      </c>
      <c r="AT196" s="219" t="s">
        <v>149</v>
      </c>
      <c r="AU196" s="219" t="s">
        <v>90</v>
      </c>
      <c r="AY196" s="16" t="s">
        <v>147</v>
      </c>
      <c r="BE196" s="114">
        <f t="shared" si="19"/>
        <v>0</v>
      </c>
      <c r="BF196" s="114">
        <f t="shared" si="20"/>
        <v>0</v>
      </c>
      <c r="BG196" s="114">
        <f t="shared" si="21"/>
        <v>0</v>
      </c>
      <c r="BH196" s="114">
        <f t="shared" si="22"/>
        <v>0</v>
      </c>
      <c r="BI196" s="114">
        <f t="shared" si="23"/>
        <v>0</v>
      </c>
      <c r="BJ196" s="16" t="s">
        <v>88</v>
      </c>
      <c r="BK196" s="114">
        <f t="shared" si="24"/>
        <v>0</v>
      </c>
      <c r="BL196" s="16" t="s">
        <v>538</v>
      </c>
      <c r="BM196" s="219" t="s">
        <v>704</v>
      </c>
    </row>
    <row r="197" spans="1:65" s="2" customFormat="1" ht="16.5" customHeight="1">
      <c r="A197" s="34"/>
      <c r="B197" s="35"/>
      <c r="C197" s="246" t="s">
        <v>362</v>
      </c>
      <c r="D197" s="246" t="s">
        <v>219</v>
      </c>
      <c r="E197" s="247" t="s">
        <v>705</v>
      </c>
      <c r="F197" s="248" t="s">
        <v>706</v>
      </c>
      <c r="G197" s="249" t="s">
        <v>275</v>
      </c>
      <c r="H197" s="250">
        <v>2</v>
      </c>
      <c r="I197" s="251"/>
      <c r="J197" s="252">
        <f t="shared" si="15"/>
        <v>0</v>
      </c>
      <c r="K197" s="248" t="s">
        <v>1</v>
      </c>
      <c r="L197" s="253"/>
      <c r="M197" s="254" t="s">
        <v>1</v>
      </c>
      <c r="N197" s="255" t="s">
        <v>45</v>
      </c>
      <c r="O197" s="71"/>
      <c r="P197" s="217">
        <f t="shared" si="16"/>
        <v>0</v>
      </c>
      <c r="Q197" s="217">
        <v>3.0000000000000001E-5</v>
      </c>
      <c r="R197" s="217">
        <f t="shared" si="17"/>
        <v>6.0000000000000002E-5</v>
      </c>
      <c r="S197" s="217">
        <v>0</v>
      </c>
      <c r="T197" s="218">
        <f t="shared" si="18"/>
        <v>0</v>
      </c>
      <c r="U197" s="34"/>
      <c r="V197" s="34"/>
      <c r="W197" s="34"/>
      <c r="X197" s="34"/>
      <c r="Y197" s="34"/>
      <c r="Z197" s="34"/>
      <c r="AA197" s="34"/>
      <c r="AB197" s="34"/>
      <c r="AC197" s="34"/>
      <c r="AD197" s="34"/>
      <c r="AE197" s="34"/>
      <c r="AR197" s="219" t="s">
        <v>669</v>
      </c>
      <c r="AT197" s="219" t="s">
        <v>219</v>
      </c>
      <c r="AU197" s="219" t="s">
        <v>90</v>
      </c>
      <c r="AY197" s="16" t="s">
        <v>147</v>
      </c>
      <c r="BE197" s="114">
        <f t="shared" si="19"/>
        <v>0</v>
      </c>
      <c r="BF197" s="114">
        <f t="shared" si="20"/>
        <v>0</v>
      </c>
      <c r="BG197" s="114">
        <f t="shared" si="21"/>
        <v>0</v>
      </c>
      <c r="BH197" s="114">
        <f t="shared" si="22"/>
        <v>0</v>
      </c>
      <c r="BI197" s="114">
        <f t="shared" si="23"/>
        <v>0</v>
      </c>
      <c r="BJ197" s="16" t="s">
        <v>88</v>
      </c>
      <c r="BK197" s="114">
        <f t="shared" si="24"/>
        <v>0</v>
      </c>
      <c r="BL197" s="16" t="s">
        <v>669</v>
      </c>
      <c r="BM197" s="219" t="s">
        <v>707</v>
      </c>
    </row>
    <row r="198" spans="1:65" s="2" customFormat="1" ht="24">
      <c r="A198" s="34"/>
      <c r="B198" s="35"/>
      <c r="C198" s="208" t="s">
        <v>368</v>
      </c>
      <c r="D198" s="208" t="s">
        <v>149</v>
      </c>
      <c r="E198" s="209" t="s">
        <v>708</v>
      </c>
      <c r="F198" s="210" t="s">
        <v>709</v>
      </c>
      <c r="G198" s="211" t="s">
        <v>186</v>
      </c>
      <c r="H198" s="212">
        <v>170</v>
      </c>
      <c r="I198" s="213"/>
      <c r="J198" s="214">
        <f t="shared" si="15"/>
        <v>0</v>
      </c>
      <c r="K198" s="210" t="s">
        <v>153</v>
      </c>
      <c r="L198" s="37"/>
      <c r="M198" s="215" t="s">
        <v>1</v>
      </c>
      <c r="N198" s="216" t="s">
        <v>45</v>
      </c>
      <c r="O198" s="71"/>
      <c r="P198" s="217">
        <f t="shared" si="16"/>
        <v>0</v>
      </c>
      <c r="Q198" s="217">
        <v>0</v>
      </c>
      <c r="R198" s="217">
        <f t="shared" si="17"/>
        <v>0</v>
      </c>
      <c r="S198" s="217">
        <v>0</v>
      </c>
      <c r="T198" s="218">
        <f t="shared" si="18"/>
        <v>0</v>
      </c>
      <c r="U198" s="34"/>
      <c r="V198" s="34"/>
      <c r="W198" s="34"/>
      <c r="X198" s="34"/>
      <c r="Y198" s="34"/>
      <c r="Z198" s="34"/>
      <c r="AA198" s="34"/>
      <c r="AB198" s="34"/>
      <c r="AC198" s="34"/>
      <c r="AD198" s="34"/>
      <c r="AE198" s="34"/>
      <c r="AR198" s="219" t="s">
        <v>538</v>
      </c>
      <c r="AT198" s="219" t="s">
        <v>149</v>
      </c>
      <c r="AU198" s="219" t="s">
        <v>90</v>
      </c>
      <c r="AY198" s="16" t="s">
        <v>147</v>
      </c>
      <c r="BE198" s="114">
        <f t="shared" si="19"/>
        <v>0</v>
      </c>
      <c r="BF198" s="114">
        <f t="shared" si="20"/>
        <v>0</v>
      </c>
      <c r="BG198" s="114">
        <f t="shared" si="21"/>
        <v>0</v>
      </c>
      <c r="BH198" s="114">
        <f t="shared" si="22"/>
        <v>0</v>
      </c>
      <c r="BI198" s="114">
        <f t="shared" si="23"/>
        <v>0</v>
      </c>
      <c r="BJ198" s="16" t="s">
        <v>88</v>
      </c>
      <c r="BK198" s="114">
        <f t="shared" si="24"/>
        <v>0</v>
      </c>
      <c r="BL198" s="16" t="s">
        <v>538</v>
      </c>
      <c r="BM198" s="219" t="s">
        <v>710</v>
      </c>
    </row>
    <row r="199" spans="1:65" s="2" customFormat="1" ht="21.75" customHeight="1">
      <c r="A199" s="34"/>
      <c r="B199" s="35"/>
      <c r="C199" s="246" t="s">
        <v>373</v>
      </c>
      <c r="D199" s="246" t="s">
        <v>219</v>
      </c>
      <c r="E199" s="247" t="s">
        <v>711</v>
      </c>
      <c r="F199" s="248" t="s">
        <v>712</v>
      </c>
      <c r="G199" s="249" t="s">
        <v>186</v>
      </c>
      <c r="H199" s="250">
        <v>170</v>
      </c>
      <c r="I199" s="251"/>
      <c r="J199" s="252">
        <f t="shared" si="15"/>
        <v>0</v>
      </c>
      <c r="K199" s="248" t="s">
        <v>153</v>
      </c>
      <c r="L199" s="253"/>
      <c r="M199" s="254" t="s">
        <v>1</v>
      </c>
      <c r="N199" s="255" t="s">
        <v>45</v>
      </c>
      <c r="O199" s="71"/>
      <c r="P199" s="217">
        <f t="shared" si="16"/>
        <v>0</v>
      </c>
      <c r="Q199" s="217">
        <v>1.2E-4</v>
      </c>
      <c r="R199" s="217">
        <f t="shared" si="17"/>
        <v>2.0400000000000001E-2</v>
      </c>
      <c r="S199" s="217">
        <v>0</v>
      </c>
      <c r="T199" s="218">
        <f t="shared" si="18"/>
        <v>0</v>
      </c>
      <c r="U199" s="34"/>
      <c r="V199" s="34"/>
      <c r="W199" s="34"/>
      <c r="X199" s="34"/>
      <c r="Y199" s="34"/>
      <c r="Z199" s="34"/>
      <c r="AA199" s="34"/>
      <c r="AB199" s="34"/>
      <c r="AC199" s="34"/>
      <c r="AD199" s="34"/>
      <c r="AE199" s="34"/>
      <c r="AR199" s="219" t="s">
        <v>669</v>
      </c>
      <c r="AT199" s="219" t="s">
        <v>219</v>
      </c>
      <c r="AU199" s="219" t="s">
        <v>90</v>
      </c>
      <c r="AY199" s="16" t="s">
        <v>147</v>
      </c>
      <c r="BE199" s="114">
        <f t="shared" si="19"/>
        <v>0</v>
      </c>
      <c r="BF199" s="114">
        <f t="shared" si="20"/>
        <v>0</v>
      </c>
      <c r="BG199" s="114">
        <f t="shared" si="21"/>
        <v>0</v>
      </c>
      <c r="BH199" s="114">
        <f t="shared" si="22"/>
        <v>0</v>
      </c>
      <c r="BI199" s="114">
        <f t="shared" si="23"/>
        <v>0</v>
      </c>
      <c r="BJ199" s="16" t="s">
        <v>88</v>
      </c>
      <c r="BK199" s="114">
        <f t="shared" si="24"/>
        <v>0</v>
      </c>
      <c r="BL199" s="16" t="s">
        <v>669</v>
      </c>
      <c r="BM199" s="219" t="s">
        <v>713</v>
      </c>
    </row>
    <row r="200" spans="1:65" s="2" customFormat="1" ht="24">
      <c r="A200" s="34"/>
      <c r="B200" s="35"/>
      <c r="C200" s="208" t="s">
        <v>377</v>
      </c>
      <c r="D200" s="208" t="s">
        <v>149</v>
      </c>
      <c r="E200" s="209" t="s">
        <v>714</v>
      </c>
      <c r="F200" s="210" t="s">
        <v>715</v>
      </c>
      <c r="G200" s="211" t="s">
        <v>186</v>
      </c>
      <c r="H200" s="212">
        <v>134</v>
      </c>
      <c r="I200" s="213"/>
      <c r="J200" s="214">
        <f t="shared" si="15"/>
        <v>0</v>
      </c>
      <c r="K200" s="210" t="s">
        <v>153</v>
      </c>
      <c r="L200" s="37"/>
      <c r="M200" s="215" t="s">
        <v>1</v>
      </c>
      <c r="N200" s="216" t="s">
        <v>45</v>
      </c>
      <c r="O200" s="71"/>
      <c r="P200" s="217">
        <f t="shared" si="16"/>
        <v>0</v>
      </c>
      <c r="Q200" s="217">
        <v>0</v>
      </c>
      <c r="R200" s="217">
        <f t="shared" si="17"/>
        <v>0</v>
      </c>
      <c r="S200" s="217">
        <v>0</v>
      </c>
      <c r="T200" s="218">
        <f t="shared" si="18"/>
        <v>0</v>
      </c>
      <c r="U200" s="34"/>
      <c r="V200" s="34"/>
      <c r="W200" s="34"/>
      <c r="X200" s="34"/>
      <c r="Y200" s="34"/>
      <c r="Z200" s="34"/>
      <c r="AA200" s="34"/>
      <c r="AB200" s="34"/>
      <c r="AC200" s="34"/>
      <c r="AD200" s="34"/>
      <c r="AE200" s="34"/>
      <c r="AR200" s="219" t="s">
        <v>538</v>
      </c>
      <c r="AT200" s="219" t="s">
        <v>149</v>
      </c>
      <c r="AU200" s="219" t="s">
        <v>90</v>
      </c>
      <c r="AY200" s="16" t="s">
        <v>147</v>
      </c>
      <c r="BE200" s="114">
        <f t="shared" si="19"/>
        <v>0</v>
      </c>
      <c r="BF200" s="114">
        <f t="shared" si="20"/>
        <v>0</v>
      </c>
      <c r="BG200" s="114">
        <f t="shared" si="21"/>
        <v>0</v>
      </c>
      <c r="BH200" s="114">
        <f t="shared" si="22"/>
        <v>0</v>
      </c>
      <c r="BI200" s="114">
        <f t="shared" si="23"/>
        <v>0</v>
      </c>
      <c r="BJ200" s="16" t="s">
        <v>88</v>
      </c>
      <c r="BK200" s="114">
        <f t="shared" si="24"/>
        <v>0</v>
      </c>
      <c r="BL200" s="16" t="s">
        <v>538</v>
      </c>
      <c r="BM200" s="219" t="s">
        <v>716</v>
      </c>
    </row>
    <row r="201" spans="1:65" s="12" customFormat="1" ht="22.9" customHeight="1">
      <c r="B201" s="192"/>
      <c r="C201" s="193"/>
      <c r="D201" s="194" t="s">
        <v>79</v>
      </c>
      <c r="E201" s="206" t="s">
        <v>717</v>
      </c>
      <c r="F201" s="206" t="s">
        <v>718</v>
      </c>
      <c r="G201" s="193"/>
      <c r="H201" s="193"/>
      <c r="I201" s="196"/>
      <c r="J201" s="207">
        <f>BK201</f>
        <v>0</v>
      </c>
      <c r="K201" s="193"/>
      <c r="L201" s="198"/>
      <c r="M201" s="199"/>
      <c r="N201" s="200"/>
      <c r="O201" s="200"/>
      <c r="P201" s="201">
        <f>SUM(P202:P211)</f>
        <v>0</v>
      </c>
      <c r="Q201" s="200"/>
      <c r="R201" s="201">
        <f>SUM(R202:R211)</f>
        <v>0</v>
      </c>
      <c r="S201" s="200"/>
      <c r="T201" s="202">
        <f>SUM(T202:T211)</f>
        <v>0</v>
      </c>
      <c r="AR201" s="203" t="s">
        <v>162</v>
      </c>
      <c r="AT201" s="204" t="s">
        <v>79</v>
      </c>
      <c r="AU201" s="204" t="s">
        <v>88</v>
      </c>
      <c r="AY201" s="203" t="s">
        <v>147</v>
      </c>
      <c r="BK201" s="205">
        <f>SUM(BK202:BK211)</f>
        <v>0</v>
      </c>
    </row>
    <row r="202" spans="1:65" s="2" customFormat="1" ht="36">
      <c r="A202" s="34"/>
      <c r="B202" s="35"/>
      <c r="C202" s="208" t="s">
        <v>381</v>
      </c>
      <c r="D202" s="208" t="s">
        <v>149</v>
      </c>
      <c r="E202" s="209" t="s">
        <v>719</v>
      </c>
      <c r="F202" s="210" t="s">
        <v>720</v>
      </c>
      <c r="G202" s="211" t="s">
        <v>186</v>
      </c>
      <c r="H202" s="212">
        <v>505</v>
      </c>
      <c r="I202" s="213"/>
      <c r="J202" s="214">
        <f t="shared" ref="J202:J211" si="25">ROUND(I202*H202,2)</f>
        <v>0</v>
      </c>
      <c r="K202" s="210" t="s">
        <v>721</v>
      </c>
      <c r="L202" s="37"/>
      <c r="M202" s="215" t="s">
        <v>1</v>
      </c>
      <c r="N202" s="216" t="s">
        <v>45</v>
      </c>
      <c r="O202" s="71"/>
      <c r="P202" s="217">
        <f t="shared" ref="P202:P211" si="26">O202*H202</f>
        <v>0</v>
      </c>
      <c r="Q202" s="217">
        <v>0</v>
      </c>
      <c r="R202" s="217">
        <f t="shared" ref="R202:R211" si="27">Q202*H202</f>
        <v>0</v>
      </c>
      <c r="S202" s="217">
        <v>0</v>
      </c>
      <c r="T202" s="218">
        <f t="shared" ref="T202:T211" si="28">S202*H202</f>
        <v>0</v>
      </c>
      <c r="U202" s="34"/>
      <c r="V202" s="34"/>
      <c r="W202" s="34"/>
      <c r="X202" s="34"/>
      <c r="Y202" s="34"/>
      <c r="Z202" s="34"/>
      <c r="AA202" s="34"/>
      <c r="AB202" s="34"/>
      <c r="AC202" s="34"/>
      <c r="AD202" s="34"/>
      <c r="AE202" s="34"/>
      <c r="AR202" s="219" t="s">
        <v>538</v>
      </c>
      <c r="AT202" s="219" t="s">
        <v>149</v>
      </c>
      <c r="AU202" s="219" t="s">
        <v>90</v>
      </c>
      <c r="AY202" s="16" t="s">
        <v>147</v>
      </c>
      <c r="BE202" s="114">
        <f t="shared" ref="BE202:BE211" si="29">IF(N202="základní",J202,0)</f>
        <v>0</v>
      </c>
      <c r="BF202" s="114">
        <f t="shared" ref="BF202:BF211" si="30">IF(N202="snížená",J202,0)</f>
        <v>0</v>
      </c>
      <c r="BG202" s="114">
        <f t="shared" ref="BG202:BG211" si="31">IF(N202="zákl. přenesená",J202,0)</f>
        <v>0</v>
      </c>
      <c r="BH202" s="114">
        <f t="shared" ref="BH202:BH211" si="32">IF(N202="sníž. přenesená",J202,0)</f>
        <v>0</v>
      </c>
      <c r="BI202" s="114">
        <f t="shared" ref="BI202:BI211" si="33">IF(N202="nulová",J202,0)</f>
        <v>0</v>
      </c>
      <c r="BJ202" s="16" t="s">
        <v>88</v>
      </c>
      <c r="BK202" s="114">
        <f t="shared" ref="BK202:BK211" si="34">ROUND(I202*H202,2)</f>
        <v>0</v>
      </c>
      <c r="BL202" s="16" t="s">
        <v>538</v>
      </c>
      <c r="BM202" s="219" t="s">
        <v>722</v>
      </c>
    </row>
    <row r="203" spans="1:65" s="2" customFormat="1" ht="16.5" customHeight="1">
      <c r="A203" s="34"/>
      <c r="B203" s="35"/>
      <c r="C203" s="246" t="s">
        <v>723</v>
      </c>
      <c r="D203" s="246" t="s">
        <v>219</v>
      </c>
      <c r="E203" s="247" t="s">
        <v>724</v>
      </c>
      <c r="F203" s="248" t="s">
        <v>725</v>
      </c>
      <c r="G203" s="249" t="s">
        <v>186</v>
      </c>
      <c r="H203" s="250">
        <v>505</v>
      </c>
      <c r="I203" s="251"/>
      <c r="J203" s="252">
        <f t="shared" si="25"/>
        <v>0</v>
      </c>
      <c r="K203" s="248" t="s">
        <v>721</v>
      </c>
      <c r="L203" s="253"/>
      <c r="M203" s="254" t="s">
        <v>1</v>
      </c>
      <c r="N203" s="255" t="s">
        <v>45</v>
      </c>
      <c r="O203" s="71"/>
      <c r="P203" s="217">
        <f t="shared" si="26"/>
        <v>0</v>
      </c>
      <c r="Q203" s="217">
        <v>0</v>
      </c>
      <c r="R203" s="217">
        <f t="shared" si="27"/>
        <v>0</v>
      </c>
      <c r="S203" s="217">
        <v>0</v>
      </c>
      <c r="T203" s="218">
        <f t="shared" si="28"/>
        <v>0</v>
      </c>
      <c r="U203" s="34"/>
      <c r="V203" s="34"/>
      <c r="W203" s="34"/>
      <c r="X203" s="34"/>
      <c r="Y203" s="34"/>
      <c r="Z203" s="34"/>
      <c r="AA203" s="34"/>
      <c r="AB203" s="34"/>
      <c r="AC203" s="34"/>
      <c r="AD203" s="34"/>
      <c r="AE203" s="34"/>
      <c r="AR203" s="219" t="s">
        <v>669</v>
      </c>
      <c r="AT203" s="219" t="s">
        <v>219</v>
      </c>
      <c r="AU203" s="219" t="s">
        <v>90</v>
      </c>
      <c r="AY203" s="16" t="s">
        <v>147</v>
      </c>
      <c r="BE203" s="114">
        <f t="shared" si="29"/>
        <v>0</v>
      </c>
      <c r="BF203" s="114">
        <f t="shared" si="30"/>
        <v>0</v>
      </c>
      <c r="BG203" s="114">
        <f t="shared" si="31"/>
        <v>0</v>
      </c>
      <c r="BH203" s="114">
        <f t="shared" si="32"/>
        <v>0</v>
      </c>
      <c r="BI203" s="114">
        <f t="shared" si="33"/>
        <v>0</v>
      </c>
      <c r="BJ203" s="16" t="s">
        <v>88</v>
      </c>
      <c r="BK203" s="114">
        <f t="shared" si="34"/>
        <v>0</v>
      </c>
      <c r="BL203" s="16" t="s">
        <v>669</v>
      </c>
      <c r="BM203" s="219" t="s">
        <v>726</v>
      </c>
    </row>
    <row r="204" spans="1:65" s="2" customFormat="1" ht="36">
      <c r="A204" s="34"/>
      <c r="B204" s="35"/>
      <c r="C204" s="208" t="s">
        <v>389</v>
      </c>
      <c r="D204" s="208" t="s">
        <v>149</v>
      </c>
      <c r="E204" s="209" t="s">
        <v>727</v>
      </c>
      <c r="F204" s="210" t="s">
        <v>728</v>
      </c>
      <c r="G204" s="211" t="s">
        <v>275</v>
      </c>
      <c r="H204" s="212">
        <v>5</v>
      </c>
      <c r="I204" s="213"/>
      <c r="J204" s="214">
        <f t="shared" si="25"/>
        <v>0</v>
      </c>
      <c r="K204" s="210" t="s">
        <v>721</v>
      </c>
      <c r="L204" s="37"/>
      <c r="M204" s="215" t="s">
        <v>1</v>
      </c>
      <c r="N204" s="216" t="s">
        <v>45</v>
      </c>
      <c r="O204" s="71"/>
      <c r="P204" s="217">
        <f t="shared" si="26"/>
        <v>0</v>
      </c>
      <c r="Q204" s="217">
        <v>0</v>
      </c>
      <c r="R204" s="217">
        <f t="shared" si="27"/>
        <v>0</v>
      </c>
      <c r="S204" s="217">
        <v>0</v>
      </c>
      <c r="T204" s="218">
        <f t="shared" si="28"/>
        <v>0</v>
      </c>
      <c r="U204" s="34"/>
      <c r="V204" s="34"/>
      <c r="W204" s="34"/>
      <c r="X204" s="34"/>
      <c r="Y204" s="34"/>
      <c r="Z204" s="34"/>
      <c r="AA204" s="34"/>
      <c r="AB204" s="34"/>
      <c r="AC204" s="34"/>
      <c r="AD204" s="34"/>
      <c r="AE204" s="34"/>
      <c r="AR204" s="219" t="s">
        <v>538</v>
      </c>
      <c r="AT204" s="219" t="s">
        <v>149</v>
      </c>
      <c r="AU204" s="219" t="s">
        <v>90</v>
      </c>
      <c r="AY204" s="16" t="s">
        <v>147</v>
      </c>
      <c r="BE204" s="114">
        <f t="shared" si="29"/>
        <v>0</v>
      </c>
      <c r="BF204" s="114">
        <f t="shared" si="30"/>
        <v>0</v>
      </c>
      <c r="BG204" s="114">
        <f t="shared" si="31"/>
        <v>0</v>
      </c>
      <c r="BH204" s="114">
        <f t="shared" si="32"/>
        <v>0</v>
      </c>
      <c r="BI204" s="114">
        <f t="shared" si="33"/>
        <v>0</v>
      </c>
      <c r="BJ204" s="16" t="s">
        <v>88</v>
      </c>
      <c r="BK204" s="114">
        <f t="shared" si="34"/>
        <v>0</v>
      </c>
      <c r="BL204" s="16" t="s">
        <v>538</v>
      </c>
      <c r="BM204" s="219" t="s">
        <v>729</v>
      </c>
    </row>
    <row r="205" spans="1:65" s="2" customFormat="1" ht="16.5" customHeight="1">
      <c r="A205" s="34"/>
      <c r="B205" s="35"/>
      <c r="C205" s="246" t="s">
        <v>394</v>
      </c>
      <c r="D205" s="246" t="s">
        <v>219</v>
      </c>
      <c r="E205" s="247" t="s">
        <v>730</v>
      </c>
      <c r="F205" s="248" t="s">
        <v>731</v>
      </c>
      <c r="G205" s="249" t="s">
        <v>732</v>
      </c>
      <c r="H205" s="250">
        <v>5</v>
      </c>
      <c r="I205" s="251"/>
      <c r="J205" s="252">
        <f t="shared" si="25"/>
        <v>0</v>
      </c>
      <c r="K205" s="248" t="s">
        <v>721</v>
      </c>
      <c r="L205" s="253"/>
      <c r="M205" s="254" t="s">
        <v>1</v>
      </c>
      <c r="N205" s="255" t="s">
        <v>45</v>
      </c>
      <c r="O205" s="71"/>
      <c r="P205" s="217">
        <f t="shared" si="26"/>
        <v>0</v>
      </c>
      <c r="Q205" s="217">
        <v>0</v>
      </c>
      <c r="R205" s="217">
        <f t="shared" si="27"/>
        <v>0</v>
      </c>
      <c r="S205" s="217">
        <v>0</v>
      </c>
      <c r="T205" s="218">
        <f t="shared" si="28"/>
        <v>0</v>
      </c>
      <c r="U205" s="34"/>
      <c r="V205" s="34"/>
      <c r="W205" s="34"/>
      <c r="X205" s="34"/>
      <c r="Y205" s="34"/>
      <c r="Z205" s="34"/>
      <c r="AA205" s="34"/>
      <c r="AB205" s="34"/>
      <c r="AC205" s="34"/>
      <c r="AD205" s="34"/>
      <c r="AE205" s="34"/>
      <c r="AR205" s="219" t="s">
        <v>669</v>
      </c>
      <c r="AT205" s="219" t="s">
        <v>219</v>
      </c>
      <c r="AU205" s="219" t="s">
        <v>90</v>
      </c>
      <c r="AY205" s="16" t="s">
        <v>147</v>
      </c>
      <c r="BE205" s="114">
        <f t="shared" si="29"/>
        <v>0</v>
      </c>
      <c r="BF205" s="114">
        <f t="shared" si="30"/>
        <v>0</v>
      </c>
      <c r="BG205" s="114">
        <f t="shared" si="31"/>
        <v>0</v>
      </c>
      <c r="BH205" s="114">
        <f t="shared" si="32"/>
        <v>0</v>
      </c>
      <c r="BI205" s="114">
        <f t="shared" si="33"/>
        <v>0</v>
      </c>
      <c r="BJ205" s="16" t="s">
        <v>88</v>
      </c>
      <c r="BK205" s="114">
        <f t="shared" si="34"/>
        <v>0</v>
      </c>
      <c r="BL205" s="16" t="s">
        <v>669</v>
      </c>
      <c r="BM205" s="219" t="s">
        <v>733</v>
      </c>
    </row>
    <row r="206" spans="1:65" s="2" customFormat="1" ht="24">
      <c r="A206" s="34"/>
      <c r="B206" s="35"/>
      <c r="C206" s="208" t="s">
        <v>399</v>
      </c>
      <c r="D206" s="208" t="s">
        <v>149</v>
      </c>
      <c r="E206" s="209" t="s">
        <v>734</v>
      </c>
      <c r="F206" s="210" t="s">
        <v>735</v>
      </c>
      <c r="G206" s="211" t="s">
        <v>275</v>
      </c>
      <c r="H206" s="212">
        <v>1</v>
      </c>
      <c r="I206" s="213"/>
      <c r="J206" s="214">
        <f t="shared" si="25"/>
        <v>0</v>
      </c>
      <c r="K206" s="210" t="s">
        <v>721</v>
      </c>
      <c r="L206" s="37"/>
      <c r="M206" s="215" t="s">
        <v>1</v>
      </c>
      <c r="N206" s="216" t="s">
        <v>45</v>
      </c>
      <c r="O206" s="71"/>
      <c r="P206" s="217">
        <f t="shared" si="26"/>
        <v>0</v>
      </c>
      <c r="Q206" s="217">
        <v>0</v>
      </c>
      <c r="R206" s="217">
        <f t="shared" si="27"/>
        <v>0</v>
      </c>
      <c r="S206" s="217">
        <v>0</v>
      </c>
      <c r="T206" s="218">
        <f t="shared" si="28"/>
        <v>0</v>
      </c>
      <c r="U206" s="34"/>
      <c r="V206" s="34"/>
      <c r="W206" s="34"/>
      <c r="X206" s="34"/>
      <c r="Y206" s="34"/>
      <c r="Z206" s="34"/>
      <c r="AA206" s="34"/>
      <c r="AB206" s="34"/>
      <c r="AC206" s="34"/>
      <c r="AD206" s="34"/>
      <c r="AE206" s="34"/>
      <c r="AR206" s="219" t="s">
        <v>538</v>
      </c>
      <c r="AT206" s="219" t="s">
        <v>149</v>
      </c>
      <c r="AU206" s="219" t="s">
        <v>90</v>
      </c>
      <c r="AY206" s="16" t="s">
        <v>147</v>
      </c>
      <c r="BE206" s="114">
        <f t="shared" si="29"/>
        <v>0</v>
      </c>
      <c r="BF206" s="114">
        <f t="shared" si="30"/>
        <v>0</v>
      </c>
      <c r="BG206" s="114">
        <f t="shared" si="31"/>
        <v>0</v>
      </c>
      <c r="BH206" s="114">
        <f t="shared" si="32"/>
        <v>0</v>
      </c>
      <c r="BI206" s="114">
        <f t="shared" si="33"/>
        <v>0</v>
      </c>
      <c r="BJ206" s="16" t="s">
        <v>88</v>
      </c>
      <c r="BK206" s="114">
        <f t="shared" si="34"/>
        <v>0</v>
      </c>
      <c r="BL206" s="16" t="s">
        <v>538</v>
      </c>
      <c r="BM206" s="219" t="s">
        <v>736</v>
      </c>
    </row>
    <row r="207" spans="1:65" s="2" customFormat="1" ht="16.5" customHeight="1">
      <c r="A207" s="34"/>
      <c r="B207" s="35"/>
      <c r="C207" s="246" t="s">
        <v>403</v>
      </c>
      <c r="D207" s="246" t="s">
        <v>219</v>
      </c>
      <c r="E207" s="247" t="s">
        <v>737</v>
      </c>
      <c r="F207" s="248" t="s">
        <v>738</v>
      </c>
      <c r="G207" s="249" t="s">
        <v>732</v>
      </c>
      <c r="H207" s="250">
        <v>1</v>
      </c>
      <c r="I207" s="251"/>
      <c r="J207" s="252">
        <f t="shared" si="25"/>
        <v>0</v>
      </c>
      <c r="K207" s="248" t="s">
        <v>721</v>
      </c>
      <c r="L207" s="253"/>
      <c r="M207" s="254" t="s">
        <v>1</v>
      </c>
      <c r="N207" s="255" t="s">
        <v>45</v>
      </c>
      <c r="O207" s="71"/>
      <c r="P207" s="217">
        <f t="shared" si="26"/>
        <v>0</v>
      </c>
      <c r="Q207" s="217">
        <v>0</v>
      </c>
      <c r="R207" s="217">
        <f t="shared" si="27"/>
        <v>0</v>
      </c>
      <c r="S207" s="217">
        <v>0</v>
      </c>
      <c r="T207" s="218">
        <f t="shared" si="28"/>
        <v>0</v>
      </c>
      <c r="U207" s="34"/>
      <c r="V207" s="34"/>
      <c r="W207" s="34"/>
      <c r="X207" s="34"/>
      <c r="Y207" s="34"/>
      <c r="Z207" s="34"/>
      <c r="AA207" s="34"/>
      <c r="AB207" s="34"/>
      <c r="AC207" s="34"/>
      <c r="AD207" s="34"/>
      <c r="AE207" s="34"/>
      <c r="AR207" s="219" t="s">
        <v>669</v>
      </c>
      <c r="AT207" s="219" t="s">
        <v>219</v>
      </c>
      <c r="AU207" s="219" t="s">
        <v>90</v>
      </c>
      <c r="AY207" s="16" t="s">
        <v>147</v>
      </c>
      <c r="BE207" s="114">
        <f t="shared" si="29"/>
        <v>0</v>
      </c>
      <c r="BF207" s="114">
        <f t="shared" si="30"/>
        <v>0</v>
      </c>
      <c r="BG207" s="114">
        <f t="shared" si="31"/>
        <v>0</v>
      </c>
      <c r="BH207" s="114">
        <f t="shared" si="32"/>
        <v>0</v>
      </c>
      <c r="BI207" s="114">
        <f t="shared" si="33"/>
        <v>0</v>
      </c>
      <c r="BJ207" s="16" t="s">
        <v>88</v>
      </c>
      <c r="BK207" s="114">
        <f t="shared" si="34"/>
        <v>0</v>
      </c>
      <c r="BL207" s="16" t="s">
        <v>669</v>
      </c>
      <c r="BM207" s="219" t="s">
        <v>739</v>
      </c>
    </row>
    <row r="208" spans="1:65" s="2" customFormat="1" ht="33.75" customHeight="1">
      <c r="A208" s="34"/>
      <c r="B208" s="35"/>
      <c r="C208" s="208" t="s">
        <v>407</v>
      </c>
      <c r="D208" s="208" t="s">
        <v>149</v>
      </c>
      <c r="E208" s="209" t="s">
        <v>740</v>
      </c>
      <c r="F208" s="210" t="s">
        <v>741</v>
      </c>
      <c r="G208" s="211" t="s">
        <v>275</v>
      </c>
      <c r="H208" s="212">
        <v>1</v>
      </c>
      <c r="I208" s="213"/>
      <c r="J208" s="214">
        <f t="shared" si="25"/>
        <v>0</v>
      </c>
      <c r="K208" s="210" t="s">
        <v>721</v>
      </c>
      <c r="L208" s="37"/>
      <c r="M208" s="215" t="s">
        <v>1</v>
      </c>
      <c r="N208" s="216" t="s">
        <v>45</v>
      </c>
      <c r="O208" s="71"/>
      <c r="P208" s="217">
        <f t="shared" si="26"/>
        <v>0</v>
      </c>
      <c r="Q208" s="217">
        <v>0</v>
      </c>
      <c r="R208" s="217">
        <f t="shared" si="27"/>
        <v>0</v>
      </c>
      <c r="S208" s="217">
        <v>0</v>
      </c>
      <c r="T208" s="218">
        <f t="shared" si="28"/>
        <v>0</v>
      </c>
      <c r="U208" s="34"/>
      <c r="V208" s="34"/>
      <c r="W208" s="34"/>
      <c r="X208" s="34"/>
      <c r="Y208" s="34"/>
      <c r="Z208" s="34"/>
      <c r="AA208" s="34"/>
      <c r="AB208" s="34"/>
      <c r="AC208" s="34"/>
      <c r="AD208" s="34"/>
      <c r="AE208" s="34"/>
      <c r="AR208" s="219" t="s">
        <v>538</v>
      </c>
      <c r="AT208" s="219" t="s">
        <v>149</v>
      </c>
      <c r="AU208" s="219" t="s">
        <v>90</v>
      </c>
      <c r="AY208" s="16" t="s">
        <v>147</v>
      </c>
      <c r="BE208" s="114">
        <f t="shared" si="29"/>
        <v>0</v>
      </c>
      <c r="BF208" s="114">
        <f t="shared" si="30"/>
        <v>0</v>
      </c>
      <c r="BG208" s="114">
        <f t="shared" si="31"/>
        <v>0</v>
      </c>
      <c r="BH208" s="114">
        <f t="shared" si="32"/>
        <v>0</v>
      </c>
      <c r="BI208" s="114">
        <f t="shared" si="33"/>
        <v>0</v>
      </c>
      <c r="BJ208" s="16" t="s">
        <v>88</v>
      </c>
      <c r="BK208" s="114">
        <f t="shared" si="34"/>
        <v>0</v>
      </c>
      <c r="BL208" s="16" t="s">
        <v>538</v>
      </c>
      <c r="BM208" s="219" t="s">
        <v>742</v>
      </c>
    </row>
    <row r="209" spans="1:65" s="2" customFormat="1" ht="16.5" customHeight="1">
      <c r="A209" s="34"/>
      <c r="B209" s="35"/>
      <c r="C209" s="246" t="s">
        <v>412</v>
      </c>
      <c r="D209" s="246" t="s">
        <v>219</v>
      </c>
      <c r="E209" s="247" t="s">
        <v>743</v>
      </c>
      <c r="F209" s="248" t="s">
        <v>744</v>
      </c>
      <c r="G209" s="249" t="s">
        <v>732</v>
      </c>
      <c r="H209" s="250">
        <v>1</v>
      </c>
      <c r="I209" s="251"/>
      <c r="J209" s="252">
        <f t="shared" si="25"/>
        <v>0</v>
      </c>
      <c r="K209" s="248" t="s">
        <v>721</v>
      </c>
      <c r="L209" s="253"/>
      <c r="M209" s="254" t="s">
        <v>1</v>
      </c>
      <c r="N209" s="255" t="s">
        <v>45</v>
      </c>
      <c r="O209" s="71"/>
      <c r="P209" s="217">
        <f t="shared" si="26"/>
        <v>0</v>
      </c>
      <c r="Q209" s="217">
        <v>0</v>
      </c>
      <c r="R209" s="217">
        <f t="shared" si="27"/>
        <v>0</v>
      </c>
      <c r="S209" s="217">
        <v>0</v>
      </c>
      <c r="T209" s="218">
        <f t="shared" si="28"/>
        <v>0</v>
      </c>
      <c r="U209" s="34"/>
      <c r="V209" s="34"/>
      <c r="W209" s="34"/>
      <c r="X209" s="34"/>
      <c r="Y209" s="34"/>
      <c r="Z209" s="34"/>
      <c r="AA209" s="34"/>
      <c r="AB209" s="34"/>
      <c r="AC209" s="34"/>
      <c r="AD209" s="34"/>
      <c r="AE209" s="34"/>
      <c r="AR209" s="219" t="s">
        <v>669</v>
      </c>
      <c r="AT209" s="219" t="s">
        <v>219</v>
      </c>
      <c r="AU209" s="219" t="s">
        <v>90</v>
      </c>
      <c r="AY209" s="16" t="s">
        <v>147</v>
      </c>
      <c r="BE209" s="114">
        <f t="shared" si="29"/>
        <v>0</v>
      </c>
      <c r="BF209" s="114">
        <f t="shared" si="30"/>
        <v>0</v>
      </c>
      <c r="BG209" s="114">
        <f t="shared" si="31"/>
        <v>0</v>
      </c>
      <c r="BH209" s="114">
        <f t="shared" si="32"/>
        <v>0</v>
      </c>
      <c r="BI209" s="114">
        <f t="shared" si="33"/>
        <v>0</v>
      </c>
      <c r="BJ209" s="16" t="s">
        <v>88</v>
      </c>
      <c r="BK209" s="114">
        <f t="shared" si="34"/>
        <v>0</v>
      </c>
      <c r="BL209" s="16" t="s">
        <v>669</v>
      </c>
      <c r="BM209" s="219" t="s">
        <v>745</v>
      </c>
    </row>
    <row r="210" spans="1:65" s="2" customFormat="1" ht="24">
      <c r="A210" s="34"/>
      <c r="B210" s="35"/>
      <c r="C210" s="208" t="s">
        <v>416</v>
      </c>
      <c r="D210" s="208" t="s">
        <v>149</v>
      </c>
      <c r="E210" s="209" t="s">
        <v>746</v>
      </c>
      <c r="F210" s="210" t="s">
        <v>747</v>
      </c>
      <c r="G210" s="211" t="s">
        <v>186</v>
      </c>
      <c r="H210" s="212">
        <v>505</v>
      </c>
      <c r="I210" s="213"/>
      <c r="J210" s="214">
        <f t="shared" si="25"/>
        <v>0</v>
      </c>
      <c r="K210" s="210" t="s">
        <v>721</v>
      </c>
      <c r="L210" s="37"/>
      <c r="M210" s="215" t="s">
        <v>1</v>
      </c>
      <c r="N210" s="216" t="s">
        <v>45</v>
      </c>
      <c r="O210" s="71"/>
      <c r="P210" s="217">
        <f t="shared" si="26"/>
        <v>0</v>
      </c>
      <c r="Q210" s="217">
        <v>0</v>
      </c>
      <c r="R210" s="217">
        <f t="shared" si="27"/>
        <v>0</v>
      </c>
      <c r="S210" s="217">
        <v>0</v>
      </c>
      <c r="T210" s="218">
        <f t="shared" si="28"/>
        <v>0</v>
      </c>
      <c r="U210" s="34"/>
      <c r="V210" s="34"/>
      <c r="W210" s="34"/>
      <c r="X210" s="34"/>
      <c r="Y210" s="34"/>
      <c r="Z210" s="34"/>
      <c r="AA210" s="34"/>
      <c r="AB210" s="34"/>
      <c r="AC210" s="34"/>
      <c r="AD210" s="34"/>
      <c r="AE210" s="34"/>
      <c r="AR210" s="219" t="s">
        <v>538</v>
      </c>
      <c r="AT210" s="219" t="s">
        <v>149</v>
      </c>
      <c r="AU210" s="219" t="s">
        <v>90</v>
      </c>
      <c r="AY210" s="16" t="s">
        <v>147</v>
      </c>
      <c r="BE210" s="114">
        <f t="shared" si="29"/>
        <v>0</v>
      </c>
      <c r="BF210" s="114">
        <f t="shared" si="30"/>
        <v>0</v>
      </c>
      <c r="BG210" s="114">
        <f t="shared" si="31"/>
        <v>0</v>
      </c>
      <c r="BH210" s="114">
        <f t="shared" si="32"/>
        <v>0</v>
      </c>
      <c r="BI210" s="114">
        <f t="shared" si="33"/>
        <v>0</v>
      </c>
      <c r="BJ210" s="16" t="s">
        <v>88</v>
      </c>
      <c r="BK210" s="114">
        <f t="shared" si="34"/>
        <v>0</v>
      </c>
      <c r="BL210" s="16" t="s">
        <v>538</v>
      </c>
      <c r="BM210" s="219" t="s">
        <v>748</v>
      </c>
    </row>
    <row r="211" spans="1:65" s="2" customFormat="1" ht="24">
      <c r="A211" s="34"/>
      <c r="B211" s="35"/>
      <c r="C211" s="208" t="s">
        <v>420</v>
      </c>
      <c r="D211" s="208" t="s">
        <v>149</v>
      </c>
      <c r="E211" s="209" t="s">
        <v>749</v>
      </c>
      <c r="F211" s="210" t="s">
        <v>750</v>
      </c>
      <c r="G211" s="211" t="s">
        <v>186</v>
      </c>
      <c r="H211" s="212">
        <v>505</v>
      </c>
      <c r="I211" s="213"/>
      <c r="J211" s="214">
        <f t="shared" si="25"/>
        <v>0</v>
      </c>
      <c r="K211" s="210" t="s">
        <v>721</v>
      </c>
      <c r="L211" s="37"/>
      <c r="M211" s="215" t="s">
        <v>1</v>
      </c>
      <c r="N211" s="216" t="s">
        <v>45</v>
      </c>
      <c r="O211" s="71"/>
      <c r="P211" s="217">
        <f t="shared" si="26"/>
        <v>0</v>
      </c>
      <c r="Q211" s="217">
        <v>0</v>
      </c>
      <c r="R211" s="217">
        <f t="shared" si="27"/>
        <v>0</v>
      </c>
      <c r="S211" s="217">
        <v>0</v>
      </c>
      <c r="T211" s="218">
        <f t="shared" si="28"/>
        <v>0</v>
      </c>
      <c r="U211" s="34"/>
      <c r="V211" s="34"/>
      <c r="W211" s="34"/>
      <c r="X211" s="34"/>
      <c r="Y211" s="34"/>
      <c r="Z211" s="34"/>
      <c r="AA211" s="34"/>
      <c r="AB211" s="34"/>
      <c r="AC211" s="34"/>
      <c r="AD211" s="34"/>
      <c r="AE211" s="34"/>
      <c r="AR211" s="219" t="s">
        <v>538</v>
      </c>
      <c r="AT211" s="219" t="s">
        <v>149</v>
      </c>
      <c r="AU211" s="219" t="s">
        <v>90</v>
      </c>
      <c r="AY211" s="16" t="s">
        <v>147</v>
      </c>
      <c r="BE211" s="114">
        <f t="shared" si="29"/>
        <v>0</v>
      </c>
      <c r="BF211" s="114">
        <f t="shared" si="30"/>
        <v>0</v>
      </c>
      <c r="BG211" s="114">
        <f t="shared" si="31"/>
        <v>0</v>
      </c>
      <c r="BH211" s="114">
        <f t="shared" si="32"/>
        <v>0</v>
      </c>
      <c r="BI211" s="114">
        <f t="shared" si="33"/>
        <v>0</v>
      </c>
      <c r="BJ211" s="16" t="s">
        <v>88</v>
      </c>
      <c r="BK211" s="114">
        <f t="shared" si="34"/>
        <v>0</v>
      </c>
      <c r="BL211" s="16" t="s">
        <v>538</v>
      </c>
      <c r="BM211" s="219" t="s">
        <v>751</v>
      </c>
    </row>
    <row r="212" spans="1:65" s="12" customFormat="1" ht="25.9" customHeight="1">
      <c r="B212" s="192"/>
      <c r="C212" s="193"/>
      <c r="D212" s="194" t="s">
        <v>79</v>
      </c>
      <c r="E212" s="195" t="s">
        <v>752</v>
      </c>
      <c r="F212" s="195" t="s">
        <v>753</v>
      </c>
      <c r="G212" s="193"/>
      <c r="H212" s="193"/>
      <c r="I212" s="196"/>
      <c r="J212" s="197">
        <f>BK212</f>
        <v>0</v>
      </c>
      <c r="K212" s="193"/>
      <c r="L212" s="198"/>
      <c r="M212" s="199"/>
      <c r="N212" s="200"/>
      <c r="O212" s="200"/>
      <c r="P212" s="201">
        <f>SUM(P213:P221)</f>
        <v>0</v>
      </c>
      <c r="Q212" s="200"/>
      <c r="R212" s="201">
        <f>SUM(R213:R221)</f>
        <v>83.257000000000005</v>
      </c>
      <c r="S212" s="200"/>
      <c r="T212" s="202">
        <f>SUM(T213:T221)</f>
        <v>0</v>
      </c>
      <c r="AR212" s="203" t="s">
        <v>162</v>
      </c>
      <c r="AT212" s="204" t="s">
        <v>79</v>
      </c>
      <c r="AU212" s="204" t="s">
        <v>80</v>
      </c>
      <c r="AY212" s="203" t="s">
        <v>147</v>
      </c>
      <c r="BK212" s="205">
        <f>SUM(BK213:BK221)</f>
        <v>0</v>
      </c>
    </row>
    <row r="213" spans="1:65" s="2" customFormat="1" ht="21.75" customHeight="1">
      <c r="A213" s="34"/>
      <c r="B213" s="35"/>
      <c r="C213" s="208" t="s">
        <v>424</v>
      </c>
      <c r="D213" s="208" t="s">
        <v>149</v>
      </c>
      <c r="E213" s="209" t="s">
        <v>754</v>
      </c>
      <c r="F213" s="210" t="s">
        <v>755</v>
      </c>
      <c r="G213" s="211" t="s">
        <v>165</v>
      </c>
      <c r="H213" s="212">
        <v>150</v>
      </c>
      <c r="I213" s="213"/>
      <c r="J213" s="214">
        <f t="shared" ref="J213:J221" si="35">ROUND(I213*H213,2)</f>
        <v>0</v>
      </c>
      <c r="K213" s="210" t="s">
        <v>153</v>
      </c>
      <c r="L213" s="37"/>
      <c r="M213" s="215" t="s">
        <v>1</v>
      </c>
      <c r="N213" s="216" t="s">
        <v>45</v>
      </c>
      <c r="O213" s="71"/>
      <c r="P213" s="217">
        <f t="shared" ref="P213:P221" si="36">O213*H213</f>
        <v>0</v>
      </c>
      <c r="Q213" s="217">
        <v>0</v>
      </c>
      <c r="R213" s="217">
        <f t="shared" ref="R213:R221" si="37">Q213*H213</f>
        <v>0</v>
      </c>
      <c r="S213" s="217">
        <v>0</v>
      </c>
      <c r="T213" s="218">
        <f t="shared" ref="T213:T221" si="38">S213*H213</f>
        <v>0</v>
      </c>
      <c r="U213" s="34"/>
      <c r="V213" s="34"/>
      <c r="W213" s="34"/>
      <c r="X213" s="34"/>
      <c r="Y213" s="34"/>
      <c r="Z213" s="34"/>
      <c r="AA213" s="34"/>
      <c r="AB213" s="34"/>
      <c r="AC213" s="34"/>
      <c r="AD213" s="34"/>
      <c r="AE213" s="34"/>
      <c r="AR213" s="219" t="s">
        <v>538</v>
      </c>
      <c r="AT213" s="219" t="s">
        <v>149</v>
      </c>
      <c r="AU213" s="219" t="s">
        <v>88</v>
      </c>
      <c r="AY213" s="16" t="s">
        <v>147</v>
      </c>
      <c r="BE213" s="114">
        <f t="shared" ref="BE213:BE221" si="39">IF(N213="základní",J213,0)</f>
        <v>0</v>
      </c>
      <c r="BF213" s="114">
        <f t="shared" ref="BF213:BF221" si="40">IF(N213="snížená",J213,0)</f>
        <v>0</v>
      </c>
      <c r="BG213" s="114">
        <f t="shared" ref="BG213:BG221" si="41">IF(N213="zákl. přenesená",J213,0)</f>
        <v>0</v>
      </c>
      <c r="BH213" s="114">
        <f t="shared" ref="BH213:BH221" si="42">IF(N213="sníž. přenesená",J213,0)</f>
        <v>0</v>
      </c>
      <c r="BI213" s="114">
        <f t="shared" ref="BI213:BI221" si="43">IF(N213="nulová",J213,0)</f>
        <v>0</v>
      </c>
      <c r="BJ213" s="16" t="s">
        <v>88</v>
      </c>
      <c r="BK213" s="114">
        <f t="shared" ref="BK213:BK221" si="44">ROUND(I213*H213,2)</f>
        <v>0</v>
      </c>
      <c r="BL213" s="16" t="s">
        <v>538</v>
      </c>
      <c r="BM213" s="219" t="s">
        <v>756</v>
      </c>
    </row>
    <row r="214" spans="1:65" s="2" customFormat="1" ht="24">
      <c r="A214" s="34"/>
      <c r="B214" s="35"/>
      <c r="C214" s="208" t="s">
        <v>428</v>
      </c>
      <c r="D214" s="208" t="s">
        <v>149</v>
      </c>
      <c r="E214" s="209" t="s">
        <v>757</v>
      </c>
      <c r="F214" s="210" t="s">
        <v>758</v>
      </c>
      <c r="G214" s="211" t="s">
        <v>186</v>
      </c>
      <c r="H214" s="212">
        <v>20</v>
      </c>
      <c r="I214" s="213"/>
      <c r="J214" s="214">
        <f t="shared" si="35"/>
        <v>0</v>
      </c>
      <c r="K214" s="210" t="s">
        <v>153</v>
      </c>
      <c r="L214" s="37"/>
      <c r="M214" s="215" t="s">
        <v>1</v>
      </c>
      <c r="N214" s="216" t="s">
        <v>45</v>
      </c>
      <c r="O214" s="71"/>
      <c r="P214" s="217">
        <f t="shared" si="36"/>
        <v>0</v>
      </c>
      <c r="Q214" s="217">
        <v>0</v>
      </c>
      <c r="R214" s="217">
        <f t="shared" si="37"/>
        <v>0</v>
      </c>
      <c r="S214" s="217">
        <v>0</v>
      </c>
      <c r="T214" s="218">
        <f t="shared" si="38"/>
        <v>0</v>
      </c>
      <c r="U214" s="34"/>
      <c r="V214" s="34"/>
      <c r="W214" s="34"/>
      <c r="X214" s="34"/>
      <c r="Y214" s="34"/>
      <c r="Z214" s="34"/>
      <c r="AA214" s="34"/>
      <c r="AB214" s="34"/>
      <c r="AC214" s="34"/>
      <c r="AD214" s="34"/>
      <c r="AE214" s="34"/>
      <c r="AR214" s="219" t="s">
        <v>538</v>
      </c>
      <c r="AT214" s="219" t="s">
        <v>149</v>
      </c>
      <c r="AU214" s="219" t="s">
        <v>88</v>
      </c>
      <c r="AY214" s="16" t="s">
        <v>147</v>
      </c>
      <c r="BE214" s="114">
        <f t="shared" si="39"/>
        <v>0</v>
      </c>
      <c r="BF214" s="114">
        <f t="shared" si="40"/>
        <v>0</v>
      </c>
      <c r="BG214" s="114">
        <f t="shared" si="41"/>
        <v>0</v>
      </c>
      <c r="BH214" s="114">
        <f t="shared" si="42"/>
        <v>0</v>
      </c>
      <c r="BI214" s="114">
        <f t="shared" si="43"/>
        <v>0</v>
      </c>
      <c r="BJ214" s="16" t="s">
        <v>88</v>
      </c>
      <c r="BK214" s="114">
        <f t="shared" si="44"/>
        <v>0</v>
      </c>
      <c r="BL214" s="16" t="s">
        <v>538</v>
      </c>
      <c r="BM214" s="219" t="s">
        <v>759</v>
      </c>
    </row>
    <row r="215" spans="1:65" s="2" customFormat="1" ht="21.75" customHeight="1">
      <c r="A215" s="34"/>
      <c r="B215" s="35"/>
      <c r="C215" s="246" t="s">
        <v>433</v>
      </c>
      <c r="D215" s="246" t="s">
        <v>219</v>
      </c>
      <c r="E215" s="247" t="s">
        <v>760</v>
      </c>
      <c r="F215" s="248" t="s">
        <v>761</v>
      </c>
      <c r="G215" s="249" t="s">
        <v>186</v>
      </c>
      <c r="H215" s="250">
        <v>20</v>
      </c>
      <c r="I215" s="251"/>
      <c r="J215" s="252">
        <f t="shared" si="35"/>
        <v>0</v>
      </c>
      <c r="K215" s="248" t="s">
        <v>153</v>
      </c>
      <c r="L215" s="253"/>
      <c r="M215" s="254" t="s">
        <v>1</v>
      </c>
      <c r="N215" s="255" t="s">
        <v>45</v>
      </c>
      <c r="O215" s="71"/>
      <c r="P215" s="217">
        <f t="shared" si="36"/>
        <v>0</v>
      </c>
      <c r="Q215" s="217">
        <v>1.4E-3</v>
      </c>
      <c r="R215" s="217">
        <f t="shared" si="37"/>
        <v>2.8000000000000001E-2</v>
      </c>
      <c r="S215" s="217">
        <v>0</v>
      </c>
      <c r="T215" s="218">
        <f t="shared" si="38"/>
        <v>0</v>
      </c>
      <c r="U215" s="34"/>
      <c r="V215" s="34"/>
      <c r="W215" s="34"/>
      <c r="X215" s="34"/>
      <c r="Y215" s="34"/>
      <c r="Z215" s="34"/>
      <c r="AA215" s="34"/>
      <c r="AB215" s="34"/>
      <c r="AC215" s="34"/>
      <c r="AD215" s="34"/>
      <c r="AE215" s="34"/>
      <c r="AR215" s="219" t="s">
        <v>676</v>
      </c>
      <c r="AT215" s="219" t="s">
        <v>219</v>
      </c>
      <c r="AU215" s="219" t="s">
        <v>88</v>
      </c>
      <c r="AY215" s="16" t="s">
        <v>147</v>
      </c>
      <c r="BE215" s="114">
        <f t="shared" si="39"/>
        <v>0</v>
      </c>
      <c r="BF215" s="114">
        <f t="shared" si="40"/>
        <v>0</v>
      </c>
      <c r="BG215" s="114">
        <f t="shared" si="41"/>
        <v>0</v>
      </c>
      <c r="BH215" s="114">
        <f t="shared" si="42"/>
        <v>0</v>
      </c>
      <c r="BI215" s="114">
        <f t="shared" si="43"/>
        <v>0</v>
      </c>
      <c r="BJ215" s="16" t="s">
        <v>88</v>
      </c>
      <c r="BK215" s="114">
        <f t="shared" si="44"/>
        <v>0</v>
      </c>
      <c r="BL215" s="16" t="s">
        <v>538</v>
      </c>
      <c r="BM215" s="219" t="s">
        <v>762</v>
      </c>
    </row>
    <row r="216" spans="1:65" s="2" customFormat="1" ht="24">
      <c r="A216" s="34"/>
      <c r="B216" s="35"/>
      <c r="C216" s="208" t="s">
        <v>437</v>
      </c>
      <c r="D216" s="208" t="s">
        <v>149</v>
      </c>
      <c r="E216" s="209" t="s">
        <v>763</v>
      </c>
      <c r="F216" s="210" t="s">
        <v>764</v>
      </c>
      <c r="G216" s="211" t="s">
        <v>186</v>
      </c>
      <c r="H216" s="212">
        <v>450</v>
      </c>
      <c r="I216" s="213"/>
      <c r="J216" s="214">
        <f t="shared" si="35"/>
        <v>0</v>
      </c>
      <c r="K216" s="210" t="s">
        <v>153</v>
      </c>
      <c r="L216" s="37"/>
      <c r="M216" s="215" t="s">
        <v>1</v>
      </c>
      <c r="N216" s="216" t="s">
        <v>45</v>
      </c>
      <c r="O216" s="71"/>
      <c r="P216" s="217">
        <f t="shared" si="36"/>
        <v>0</v>
      </c>
      <c r="Q216" s="217">
        <v>0.18446000000000001</v>
      </c>
      <c r="R216" s="217">
        <f t="shared" si="37"/>
        <v>83.007000000000005</v>
      </c>
      <c r="S216" s="217">
        <v>0</v>
      </c>
      <c r="T216" s="218">
        <f t="shared" si="38"/>
        <v>0</v>
      </c>
      <c r="U216" s="34"/>
      <c r="V216" s="34"/>
      <c r="W216" s="34"/>
      <c r="X216" s="34"/>
      <c r="Y216" s="34"/>
      <c r="Z216" s="34"/>
      <c r="AA216" s="34"/>
      <c r="AB216" s="34"/>
      <c r="AC216" s="34"/>
      <c r="AD216" s="34"/>
      <c r="AE216" s="34"/>
      <c r="AR216" s="219" t="s">
        <v>538</v>
      </c>
      <c r="AT216" s="219" t="s">
        <v>149</v>
      </c>
      <c r="AU216" s="219" t="s">
        <v>88</v>
      </c>
      <c r="AY216" s="16" t="s">
        <v>147</v>
      </c>
      <c r="BE216" s="114">
        <f t="shared" si="39"/>
        <v>0</v>
      </c>
      <c r="BF216" s="114">
        <f t="shared" si="40"/>
        <v>0</v>
      </c>
      <c r="BG216" s="114">
        <f t="shared" si="41"/>
        <v>0</v>
      </c>
      <c r="BH216" s="114">
        <f t="shared" si="42"/>
        <v>0</v>
      </c>
      <c r="BI216" s="114">
        <f t="shared" si="43"/>
        <v>0</v>
      </c>
      <c r="BJ216" s="16" t="s">
        <v>88</v>
      </c>
      <c r="BK216" s="114">
        <f t="shared" si="44"/>
        <v>0</v>
      </c>
      <c r="BL216" s="16" t="s">
        <v>538</v>
      </c>
      <c r="BM216" s="219" t="s">
        <v>765</v>
      </c>
    </row>
    <row r="217" spans="1:65" s="2" customFormat="1" ht="24">
      <c r="A217" s="34"/>
      <c r="B217" s="35"/>
      <c r="C217" s="208" t="s">
        <v>442</v>
      </c>
      <c r="D217" s="208" t="s">
        <v>149</v>
      </c>
      <c r="E217" s="209" t="s">
        <v>766</v>
      </c>
      <c r="F217" s="210" t="s">
        <v>767</v>
      </c>
      <c r="G217" s="211" t="s">
        <v>186</v>
      </c>
      <c r="H217" s="212">
        <v>34</v>
      </c>
      <c r="I217" s="213"/>
      <c r="J217" s="214">
        <f t="shared" si="35"/>
        <v>0</v>
      </c>
      <c r="K217" s="210" t="s">
        <v>153</v>
      </c>
      <c r="L217" s="37"/>
      <c r="M217" s="215" t="s">
        <v>1</v>
      </c>
      <c r="N217" s="216" t="s">
        <v>45</v>
      </c>
      <c r="O217" s="71"/>
      <c r="P217" s="217">
        <f t="shared" si="36"/>
        <v>0</v>
      </c>
      <c r="Q217" s="217">
        <v>0</v>
      </c>
      <c r="R217" s="217">
        <f t="shared" si="37"/>
        <v>0</v>
      </c>
      <c r="S217" s="217">
        <v>0</v>
      </c>
      <c r="T217" s="218">
        <f t="shared" si="38"/>
        <v>0</v>
      </c>
      <c r="U217" s="34"/>
      <c r="V217" s="34"/>
      <c r="W217" s="34"/>
      <c r="X217" s="34"/>
      <c r="Y217" s="34"/>
      <c r="Z217" s="34"/>
      <c r="AA217" s="34"/>
      <c r="AB217" s="34"/>
      <c r="AC217" s="34"/>
      <c r="AD217" s="34"/>
      <c r="AE217" s="34"/>
      <c r="AR217" s="219" t="s">
        <v>538</v>
      </c>
      <c r="AT217" s="219" t="s">
        <v>149</v>
      </c>
      <c r="AU217" s="219" t="s">
        <v>88</v>
      </c>
      <c r="AY217" s="16" t="s">
        <v>147</v>
      </c>
      <c r="BE217" s="114">
        <f t="shared" si="39"/>
        <v>0</v>
      </c>
      <c r="BF217" s="114">
        <f t="shared" si="40"/>
        <v>0</v>
      </c>
      <c r="BG217" s="114">
        <f t="shared" si="41"/>
        <v>0</v>
      </c>
      <c r="BH217" s="114">
        <f t="shared" si="42"/>
        <v>0</v>
      </c>
      <c r="BI217" s="114">
        <f t="shared" si="43"/>
        <v>0</v>
      </c>
      <c r="BJ217" s="16" t="s">
        <v>88</v>
      </c>
      <c r="BK217" s="114">
        <f t="shared" si="44"/>
        <v>0</v>
      </c>
      <c r="BL217" s="16" t="s">
        <v>538</v>
      </c>
      <c r="BM217" s="219" t="s">
        <v>768</v>
      </c>
    </row>
    <row r="218" spans="1:65" s="2" customFormat="1" ht="24">
      <c r="A218" s="34"/>
      <c r="B218" s="35"/>
      <c r="C218" s="246" t="s">
        <v>446</v>
      </c>
      <c r="D218" s="246" t="s">
        <v>219</v>
      </c>
      <c r="E218" s="247" t="s">
        <v>769</v>
      </c>
      <c r="F218" s="248" t="s">
        <v>770</v>
      </c>
      <c r="G218" s="249" t="s">
        <v>186</v>
      </c>
      <c r="H218" s="250">
        <v>34</v>
      </c>
      <c r="I218" s="251"/>
      <c r="J218" s="252">
        <f t="shared" si="35"/>
        <v>0</v>
      </c>
      <c r="K218" s="248" t="s">
        <v>153</v>
      </c>
      <c r="L218" s="253"/>
      <c r="M218" s="254" t="s">
        <v>1</v>
      </c>
      <c r="N218" s="255" t="s">
        <v>45</v>
      </c>
      <c r="O218" s="71"/>
      <c r="P218" s="217">
        <f t="shared" si="36"/>
        <v>0</v>
      </c>
      <c r="Q218" s="217">
        <v>5.5000000000000003E-4</v>
      </c>
      <c r="R218" s="217">
        <f t="shared" si="37"/>
        <v>1.8700000000000001E-2</v>
      </c>
      <c r="S218" s="217">
        <v>0</v>
      </c>
      <c r="T218" s="218">
        <f t="shared" si="38"/>
        <v>0</v>
      </c>
      <c r="U218" s="34"/>
      <c r="V218" s="34"/>
      <c r="W218" s="34"/>
      <c r="X218" s="34"/>
      <c r="Y218" s="34"/>
      <c r="Z218" s="34"/>
      <c r="AA218" s="34"/>
      <c r="AB218" s="34"/>
      <c r="AC218" s="34"/>
      <c r="AD218" s="34"/>
      <c r="AE218" s="34"/>
      <c r="AR218" s="219" t="s">
        <v>669</v>
      </c>
      <c r="AT218" s="219" t="s">
        <v>219</v>
      </c>
      <c r="AU218" s="219" t="s">
        <v>88</v>
      </c>
      <c r="AY218" s="16" t="s">
        <v>147</v>
      </c>
      <c r="BE218" s="114">
        <f t="shared" si="39"/>
        <v>0</v>
      </c>
      <c r="BF218" s="114">
        <f t="shared" si="40"/>
        <v>0</v>
      </c>
      <c r="BG218" s="114">
        <f t="shared" si="41"/>
        <v>0</v>
      </c>
      <c r="BH218" s="114">
        <f t="shared" si="42"/>
        <v>0</v>
      </c>
      <c r="BI218" s="114">
        <f t="shared" si="43"/>
        <v>0</v>
      </c>
      <c r="BJ218" s="16" t="s">
        <v>88</v>
      </c>
      <c r="BK218" s="114">
        <f t="shared" si="44"/>
        <v>0</v>
      </c>
      <c r="BL218" s="16" t="s">
        <v>669</v>
      </c>
      <c r="BM218" s="219" t="s">
        <v>771</v>
      </c>
    </row>
    <row r="219" spans="1:65" s="2" customFormat="1" ht="24">
      <c r="A219" s="34"/>
      <c r="B219" s="35"/>
      <c r="C219" s="208" t="s">
        <v>488</v>
      </c>
      <c r="D219" s="208" t="s">
        <v>149</v>
      </c>
      <c r="E219" s="209" t="s">
        <v>772</v>
      </c>
      <c r="F219" s="210" t="s">
        <v>773</v>
      </c>
      <c r="G219" s="211" t="s">
        <v>186</v>
      </c>
      <c r="H219" s="212">
        <v>270</v>
      </c>
      <c r="I219" s="213"/>
      <c r="J219" s="214">
        <f t="shared" si="35"/>
        <v>0</v>
      </c>
      <c r="K219" s="210" t="s">
        <v>153</v>
      </c>
      <c r="L219" s="37"/>
      <c r="M219" s="215" t="s">
        <v>1</v>
      </c>
      <c r="N219" s="216" t="s">
        <v>45</v>
      </c>
      <c r="O219" s="71"/>
      <c r="P219" s="217">
        <f t="shared" si="36"/>
        <v>0</v>
      </c>
      <c r="Q219" s="217">
        <v>0</v>
      </c>
      <c r="R219" s="217">
        <f t="shared" si="37"/>
        <v>0</v>
      </c>
      <c r="S219" s="217">
        <v>0</v>
      </c>
      <c r="T219" s="218">
        <f t="shared" si="38"/>
        <v>0</v>
      </c>
      <c r="U219" s="34"/>
      <c r="V219" s="34"/>
      <c r="W219" s="34"/>
      <c r="X219" s="34"/>
      <c r="Y219" s="34"/>
      <c r="Z219" s="34"/>
      <c r="AA219" s="34"/>
      <c r="AB219" s="34"/>
      <c r="AC219" s="34"/>
      <c r="AD219" s="34"/>
      <c r="AE219" s="34"/>
      <c r="AR219" s="219" t="s">
        <v>538</v>
      </c>
      <c r="AT219" s="219" t="s">
        <v>149</v>
      </c>
      <c r="AU219" s="219" t="s">
        <v>88</v>
      </c>
      <c r="AY219" s="16" t="s">
        <v>147</v>
      </c>
      <c r="BE219" s="114">
        <f t="shared" si="39"/>
        <v>0</v>
      </c>
      <c r="BF219" s="114">
        <f t="shared" si="40"/>
        <v>0</v>
      </c>
      <c r="BG219" s="114">
        <f t="shared" si="41"/>
        <v>0</v>
      </c>
      <c r="BH219" s="114">
        <f t="shared" si="42"/>
        <v>0</v>
      </c>
      <c r="BI219" s="114">
        <f t="shared" si="43"/>
        <v>0</v>
      </c>
      <c r="BJ219" s="16" t="s">
        <v>88</v>
      </c>
      <c r="BK219" s="114">
        <f t="shared" si="44"/>
        <v>0</v>
      </c>
      <c r="BL219" s="16" t="s">
        <v>538</v>
      </c>
      <c r="BM219" s="219" t="s">
        <v>774</v>
      </c>
    </row>
    <row r="220" spans="1:65" s="2" customFormat="1" ht="24">
      <c r="A220" s="34"/>
      <c r="B220" s="35"/>
      <c r="C220" s="246" t="s">
        <v>493</v>
      </c>
      <c r="D220" s="246" t="s">
        <v>219</v>
      </c>
      <c r="E220" s="247" t="s">
        <v>775</v>
      </c>
      <c r="F220" s="248" t="s">
        <v>776</v>
      </c>
      <c r="G220" s="249" t="s">
        <v>186</v>
      </c>
      <c r="H220" s="250">
        <v>270</v>
      </c>
      <c r="I220" s="251"/>
      <c r="J220" s="252">
        <f t="shared" si="35"/>
        <v>0</v>
      </c>
      <c r="K220" s="248" t="s">
        <v>153</v>
      </c>
      <c r="L220" s="253"/>
      <c r="M220" s="254" t="s">
        <v>1</v>
      </c>
      <c r="N220" s="255" t="s">
        <v>45</v>
      </c>
      <c r="O220" s="71"/>
      <c r="P220" s="217">
        <f t="shared" si="36"/>
        <v>0</v>
      </c>
      <c r="Q220" s="217">
        <v>6.8999999999999997E-4</v>
      </c>
      <c r="R220" s="217">
        <f t="shared" si="37"/>
        <v>0.18629999999999999</v>
      </c>
      <c r="S220" s="217">
        <v>0</v>
      </c>
      <c r="T220" s="218">
        <f t="shared" si="38"/>
        <v>0</v>
      </c>
      <c r="U220" s="34"/>
      <c r="V220" s="34"/>
      <c r="W220" s="34"/>
      <c r="X220" s="34"/>
      <c r="Y220" s="34"/>
      <c r="Z220" s="34"/>
      <c r="AA220" s="34"/>
      <c r="AB220" s="34"/>
      <c r="AC220" s="34"/>
      <c r="AD220" s="34"/>
      <c r="AE220" s="34"/>
      <c r="AR220" s="219" t="s">
        <v>669</v>
      </c>
      <c r="AT220" s="219" t="s">
        <v>219</v>
      </c>
      <c r="AU220" s="219" t="s">
        <v>88</v>
      </c>
      <c r="AY220" s="16" t="s">
        <v>147</v>
      </c>
      <c r="BE220" s="114">
        <f t="shared" si="39"/>
        <v>0</v>
      </c>
      <c r="BF220" s="114">
        <f t="shared" si="40"/>
        <v>0</v>
      </c>
      <c r="BG220" s="114">
        <f t="shared" si="41"/>
        <v>0</v>
      </c>
      <c r="BH220" s="114">
        <f t="shared" si="42"/>
        <v>0</v>
      </c>
      <c r="BI220" s="114">
        <f t="shared" si="43"/>
        <v>0</v>
      </c>
      <c r="BJ220" s="16" t="s">
        <v>88</v>
      </c>
      <c r="BK220" s="114">
        <f t="shared" si="44"/>
        <v>0</v>
      </c>
      <c r="BL220" s="16" t="s">
        <v>669</v>
      </c>
      <c r="BM220" s="219" t="s">
        <v>777</v>
      </c>
    </row>
    <row r="221" spans="1:65" s="2" customFormat="1" ht="24">
      <c r="A221" s="34"/>
      <c r="B221" s="35"/>
      <c r="C221" s="246" t="s">
        <v>498</v>
      </c>
      <c r="D221" s="246" t="s">
        <v>219</v>
      </c>
      <c r="E221" s="247" t="s">
        <v>778</v>
      </c>
      <c r="F221" s="248" t="s">
        <v>779</v>
      </c>
      <c r="G221" s="249" t="s">
        <v>261</v>
      </c>
      <c r="H221" s="250">
        <v>17</v>
      </c>
      <c r="I221" s="251"/>
      <c r="J221" s="252">
        <f t="shared" si="35"/>
        <v>0</v>
      </c>
      <c r="K221" s="248" t="s">
        <v>1</v>
      </c>
      <c r="L221" s="253"/>
      <c r="M221" s="254" t="s">
        <v>1</v>
      </c>
      <c r="N221" s="255" t="s">
        <v>45</v>
      </c>
      <c r="O221" s="71"/>
      <c r="P221" s="217">
        <f t="shared" si="36"/>
        <v>0</v>
      </c>
      <c r="Q221" s="217">
        <v>1E-3</v>
      </c>
      <c r="R221" s="217">
        <f t="shared" si="37"/>
        <v>1.7000000000000001E-2</v>
      </c>
      <c r="S221" s="217">
        <v>0</v>
      </c>
      <c r="T221" s="218">
        <f t="shared" si="38"/>
        <v>0</v>
      </c>
      <c r="U221" s="34"/>
      <c r="V221" s="34"/>
      <c r="W221" s="34"/>
      <c r="X221" s="34"/>
      <c r="Y221" s="34"/>
      <c r="Z221" s="34"/>
      <c r="AA221" s="34"/>
      <c r="AB221" s="34"/>
      <c r="AC221" s="34"/>
      <c r="AD221" s="34"/>
      <c r="AE221" s="34"/>
      <c r="AR221" s="219" t="s">
        <v>669</v>
      </c>
      <c r="AT221" s="219" t="s">
        <v>219</v>
      </c>
      <c r="AU221" s="219" t="s">
        <v>88</v>
      </c>
      <c r="AY221" s="16" t="s">
        <v>147</v>
      </c>
      <c r="BE221" s="114">
        <f t="shared" si="39"/>
        <v>0</v>
      </c>
      <c r="BF221" s="114">
        <f t="shared" si="40"/>
        <v>0</v>
      </c>
      <c r="BG221" s="114">
        <f t="shared" si="41"/>
        <v>0</v>
      </c>
      <c r="BH221" s="114">
        <f t="shared" si="42"/>
        <v>0</v>
      </c>
      <c r="BI221" s="114">
        <f t="shared" si="43"/>
        <v>0</v>
      </c>
      <c r="BJ221" s="16" t="s">
        <v>88</v>
      </c>
      <c r="BK221" s="114">
        <f t="shared" si="44"/>
        <v>0</v>
      </c>
      <c r="BL221" s="16" t="s">
        <v>669</v>
      </c>
      <c r="BM221" s="219" t="s">
        <v>780</v>
      </c>
    </row>
    <row r="222" spans="1:65" s="12" customFormat="1" ht="25.9" customHeight="1">
      <c r="B222" s="192"/>
      <c r="C222" s="193"/>
      <c r="D222" s="194" t="s">
        <v>79</v>
      </c>
      <c r="E222" s="195" t="s">
        <v>781</v>
      </c>
      <c r="F222" s="195" t="s">
        <v>782</v>
      </c>
      <c r="G222" s="193"/>
      <c r="H222" s="193"/>
      <c r="I222" s="196"/>
      <c r="J222" s="197">
        <f>BK222</f>
        <v>0</v>
      </c>
      <c r="K222" s="193"/>
      <c r="L222" s="198"/>
      <c r="M222" s="199"/>
      <c r="N222" s="200"/>
      <c r="O222" s="200"/>
      <c r="P222" s="201">
        <f>P223</f>
        <v>0</v>
      </c>
      <c r="Q222" s="200"/>
      <c r="R222" s="201">
        <f>R223</f>
        <v>0</v>
      </c>
      <c r="S222" s="200"/>
      <c r="T222" s="202">
        <f>T223</f>
        <v>0</v>
      </c>
      <c r="AR222" s="203" t="s">
        <v>162</v>
      </c>
      <c r="AT222" s="204" t="s">
        <v>79</v>
      </c>
      <c r="AU222" s="204" t="s">
        <v>80</v>
      </c>
      <c r="AY222" s="203" t="s">
        <v>147</v>
      </c>
      <c r="BK222" s="205">
        <f>BK223</f>
        <v>0</v>
      </c>
    </row>
    <row r="223" spans="1:65" s="2" customFormat="1" ht="21.75" customHeight="1">
      <c r="A223" s="34"/>
      <c r="B223" s="35"/>
      <c r="C223" s="208" t="s">
        <v>504</v>
      </c>
      <c r="D223" s="208" t="s">
        <v>149</v>
      </c>
      <c r="E223" s="209" t="s">
        <v>783</v>
      </c>
      <c r="F223" s="210" t="s">
        <v>784</v>
      </c>
      <c r="G223" s="211" t="s">
        <v>275</v>
      </c>
      <c r="H223" s="212">
        <v>21</v>
      </c>
      <c r="I223" s="213"/>
      <c r="J223" s="214">
        <f>ROUND(I223*H223,2)</f>
        <v>0</v>
      </c>
      <c r="K223" s="210" t="s">
        <v>153</v>
      </c>
      <c r="L223" s="37"/>
      <c r="M223" s="259" t="s">
        <v>1</v>
      </c>
      <c r="N223" s="260" t="s">
        <v>45</v>
      </c>
      <c r="O223" s="261"/>
      <c r="P223" s="262">
        <f>O223*H223</f>
        <v>0</v>
      </c>
      <c r="Q223" s="262">
        <v>0</v>
      </c>
      <c r="R223" s="262">
        <f>Q223*H223</f>
        <v>0</v>
      </c>
      <c r="S223" s="262">
        <v>0</v>
      </c>
      <c r="T223" s="263">
        <f>S223*H223</f>
        <v>0</v>
      </c>
      <c r="U223" s="34"/>
      <c r="V223" s="34"/>
      <c r="W223" s="34"/>
      <c r="X223" s="34"/>
      <c r="Y223" s="34"/>
      <c r="Z223" s="34"/>
      <c r="AA223" s="34"/>
      <c r="AB223" s="34"/>
      <c r="AC223" s="34"/>
      <c r="AD223" s="34"/>
      <c r="AE223" s="34"/>
      <c r="AR223" s="219" t="s">
        <v>538</v>
      </c>
      <c r="AT223" s="219" t="s">
        <v>149</v>
      </c>
      <c r="AU223" s="219" t="s">
        <v>88</v>
      </c>
      <c r="AY223" s="16" t="s">
        <v>147</v>
      </c>
      <c r="BE223" s="114">
        <f>IF(N223="základní",J223,0)</f>
        <v>0</v>
      </c>
      <c r="BF223" s="114">
        <f>IF(N223="snížená",J223,0)</f>
        <v>0</v>
      </c>
      <c r="BG223" s="114">
        <f>IF(N223="zákl. přenesená",J223,0)</f>
        <v>0</v>
      </c>
      <c r="BH223" s="114">
        <f>IF(N223="sníž. přenesená",J223,0)</f>
        <v>0</v>
      </c>
      <c r="BI223" s="114">
        <f>IF(N223="nulová",J223,0)</f>
        <v>0</v>
      </c>
      <c r="BJ223" s="16" t="s">
        <v>88</v>
      </c>
      <c r="BK223" s="114">
        <f>ROUND(I223*H223,2)</f>
        <v>0</v>
      </c>
      <c r="BL223" s="16" t="s">
        <v>538</v>
      </c>
      <c r="BM223" s="219" t="s">
        <v>785</v>
      </c>
    </row>
    <row r="224" spans="1:65" s="2" customFormat="1" ht="6.95" customHeight="1">
      <c r="A224" s="34"/>
      <c r="B224" s="54"/>
      <c r="C224" s="55"/>
      <c r="D224" s="55"/>
      <c r="E224" s="55"/>
      <c r="F224" s="55"/>
      <c r="G224" s="55"/>
      <c r="H224" s="55"/>
      <c r="I224" s="55"/>
      <c r="J224" s="55"/>
      <c r="K224" s="55"/>
      <c r="L224" s="37"/>
      <c r="M224" s="34"/>
      <c r="O224" s="34"/>
      <c r="P224" s="34"/>
      <c r="Q224" s="34"/>
      <c r="R224" s="34"/>
      <c r="S224" s="34"/>
      <c r="T224" s="34"/>
      <c r="U224" s="34"/>
      <c r="V224" s="34"/>
      <c r="W224" s="34"/>
      <c r="X224" s="34"/>
      <c r="Y224" s="34"/>
      <c r="Z224" s="34"/>
      <c r="AA224" s="34"/>
      <c r="AB224" s="34"/>
      <c r="AC224" s="34"/>
      <c r="AD224" s="34"/>
      <c r="AE224" s="34"/>
    </row>
  </sheetData>
  <sheetProtection algorithmName="SHA-512" hashValue="YmLFysmjAYhMAHp6yEzuFy2DDSne43WnSQfPiZ+zVXOB1zg5RpdiGFQWsCpFcwFCxyzVbGThw6fw5Ea+gKNmjA==" saltValue="spEuhYUDmBax3cYVt3WWGsFvCoWx7IuK6OZJf0SIsG0wXLRWu+t9hq4xQL01zWve5QGZxA4MEfGcTUxGO3pspw==" spinCount="100000" sheet="1" objects="1" scenarios="1" formatColumns="0" formatRows="0" autoFilter="0"/>
  <autoFilter ref="C137:K223"/>
  <mergeCells count="14">
    <mergeCell ref="D116:F116"/>
    <mergeCell ref="E128:H128"/>
    <mergeCell ref="E130:H130"/>
    <mergeCell ref="L2:V2"/>
    <mergeCell ref="E87:H87"/>
    <mergeCell ref="D112:F112"/>
    <mergeCell ref="D113:F113"/>
    <mergeCell ref="D114:F114"/>
    <mergeCell ref="D115:F115"/>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59"/>
  <sheetViews>
    <sheetView showGridLines="0" topLeftCell="A115"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11"/>
      <c r="M2" s="311"/>
      <c r="N2" s="311"/>
      <c r="O2" s="311"/>
      <c r="P2" s="311"/>
      <c r="Q2" s="311"/>
      <c r="R2" s="311"/>
      <c r="S2" s="311"/>
      <c r="T2" s="311"/>
      <c r="U2" s="311"/>
      <c r="V2" s="311"/>
      <c r="AT2" s="16" t="s">
        <v>96</v>
      </c>
    </row>
    <row r="3" spans="1:46" s="1" customFormat="1" ht="6.95" customHeight="1">
      <c r="B3" s="121"/>
      <c r="C3" s="122"/>
      <c r="D3" s="122"/>
      <c r="E3" s="122"/>
      <c r="F3" s="122"/>
      <c r="G3" s="122"/>
      <c r="H3" s="122"/>
      <c r="I3" s="122"/>
      <c r="J3" s="122"/>
      <c r="K3" s="122"/>
      <c r="L3" s="19"/>
      <c r="AT3" s="16" t="s">
        <v>90</v>
      </c>
    </row>
    <row r="4" spans="1:46" s="1" customFormat="1" ht="24.95" customHeight="1">
      <c r="B4" s="19"/>
      <c r="D4" s="123" t="s">
        <v>106</v>
      </c>
      <c r="L4" s="19"/>
      <c r="M4" s="124" t="s">
        <v>10</v>
      </c>
      <c r="AT4" s="16" t="s">
        <v>4</v>
      </c>
    </row>
    <row r="5" spans="1:46" s="1" customFormat="1" ht="6.95" customHeight="1">
      <c r="B5" s="19"/>
      <c r="L5" s="19"/>
    </row>
    <row r="6" spans="1:46" s="1" customFormat="1" ht="12" customHeight="1">
      <c r="B6" s="19"/>
      <c r="D6" s="125" t="s">
        <v>16</v>
      </c>
      <c r="L6" s="19"/>
    </row>
    <row r="7" spans="1:46" s="1" customFormat="1" ht="16.5" customHeight="1">
      <c r="B7" s="19"/>
      <c r="E7" s="312" t="str">
        <f>'Rekapitulace stavby'!K6</f>
        <v>Chodník při ulici Družstevní - Bořanovice</v>
      </c>
      <c r="F7" s="313"/>
      <c r="G7" s="313"/>
      <c r="H7" s="313"/>
      <c r="L7" s="19"/>
    </row>
    <row r="8" spans="1:46" s="2" customFormat="1" ht="12" customHeight="1">
      <c r="A8" s="34"/>
      <c r="B8" s="37"/>
      <c r="C8" s="34"/>
      <c r="D8" s="125" t="s">
        <v>107</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7"/>
      <c r="C9" s="34"/>
      <c r="D9" s="34"/>
      <c r="E9" s="314" t="s">
        <v>786</v>
      </c>
      <c r="F9" s="315"/>
      <c r="G9" s="315"/>
      <c r="H9" s="315"/>
      <c r="I9" s="34"/>
      <c r="J9" s="34"/>
      <c r="K9" s="34"/>
      <c r="L9" s="51"/>
      <c r="S9" s="34"/>
      <c r="T9" s="34"/>
      <c r="U9" s="34"/>
      <c r="V9" s="34"/>
      <c r="W9" s="34"/>
      <c r="X9" s="34"/>
      <c r="Y9" s="34"/>
      <c r="Z9" s="34"/>
      <c r="AA9" s="34"/>
      <c r="AB9" s="34"/>
      <c r="AC9" s="34"/>
      <c r="AD9" s="34"/>
      <c r="AE9" s="34"/>
    </row>
    <row r="10" spans="1:46" s="2" customFormat="1" ht="11.25">
      <c r="A10" s="34"/>
      <c r="B10" s="37"/>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7"/>
      <c r="C11" s="34"/>
      <c r="D11" s="125" t="s">
        <v>18</v>
      </c>
      <c r="E11" s="34"/>
      <c r="F11" s="126" t="s">
        <v>1</v>
      </c>
      <c r="G11" s="34"/>
      <c r="H11" s="34"/>
      <c r="I11" s="125" t="s">
        <v>19</v>
      </c>
      <c r="J11" s="126" t="s">
        <v>1</v>
      </c>
      <c r="K11" s="34"/>
      <c r="L11" s="51"/>
      <c r="S11" s="34"/>
      <c r="T11" s="34"/>
      <c r="U11" s="34"/>
      <c r="V11" s="34"/>
      <c r="W11" s="34"/>
      <c r="X11" s="34"/>
      <c r="Y11" s="34"/>
      <c r="Z11" s="34"/>
      <c r="AA11" s="34"/>
      <c r="AB11" s="34"/>
      <c r="AC11" s="34"/>
      <c r="AD11" s="34"/>
      <c r="AE11" s="34"/>
    </row>
    <row r="12" spans="1:46" s="2" customFormat="1" ht="12" customHeight="1">
      <c r="A12" s="34"/>
      <c r="B12" s="37"/>
      <c r="C12" s="34"/>
      <c r="D12" s="125" t="s">
        <v>20</v>
      </c>
      <c r="E12" s="34"/>
      <c r="F12" s="126" t="s">
        <v>21</v>
      </c>
      <c r="G12" s="34"/>
      <c r="H12" s="34"/>
      <c r="I12" s="125" t="s">
        <v>22</v>
      </c>
      <c r="J12" s="127" t="str">
        <f>'Rekapitulace stavby'!AN8</f>
        <v>Vyplň údaj</v>
      </c>
      <c r="K12" s="34"/>
      <c r="L12" s="51"/>
      <c r="S12" s="34"/>
      <c r="T12" s="34"/>
      <c r="U12" s="34"/>
      <c r="V12" s="34"/>
      <c r="W12" s="34"/>
      <c r="X12" s="34"/>
      <c r="Y12" s="34"/>
      <c r="Z12" s="34"/>
      <c r="AA12" s="34"/>
      <c r="AB12" s="34"/>
      <c r="AC12" s="34"/>
      <c r="AD12" s="34"/>
      <c r="AE12" s="34"/>
    </row>
    <row r="13" spans="1:46" s="2" customFormat="1" ht="10.9" customHeight="1">
      <c r="A13" s="34"/>
      <c r="B13" s="37"/>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7"/>
      <c r="C14" s="34"/>
      <c r="D14" s="125" t="s">
        <v>23</v>
      </c>
      <c r="E14" s="34"/>
      <c r="F14" s="34"/>
      <c r="G14" s="34"/>
      <c r="H14" s="34"/>
      <c r="I14" s="125" t="s">
        <v>24</v>
      </c>
      <c r="J14" s="126" t="s">
        <v>25</v>
      </c>
      <c r="K14" s="34"/>
      <c r="L14" s="51"/>
      <c r="S14" s="34"/>
      <c r="T14" s="34"/>
      <c r="U14" s="34"/>
      <c r="V14" s="34"/>
      <c r="W14" s="34"/>
      <c r="X14" s="34"/>
      <c r="Y14" s="34"/>
      <c r="Z14" s="34"/>
      <c r="AA14" s="34"/>
      <c r="AB14" s="34"/>
      <c r="AC14" s="34"/>
      <c r="AD14" s="34"/>
      <c r="AE14" s="34"/>
    </row>
    <row r="15" spans="1:46" s="2" customFormat="1" ht="18" customHeight="1">
      <c r="A15" s="34"/>
      <c r="B15" s="37"/>
      <c r="C15" s="34"/>
      <c r="D15" s="34"/>
      <c r="E15" s="126" t="s">
        <v>26</v>
      </c>
      <c r="F15" s="34"/>
      <c r="G15" s="34"/>
      <c r="H15" s="34"/>
      <c r="I15" s="125" t="s">
        <v>27</v>
      </c>
      <c r="J15" s="126" t="s">
        <v>28</v>
      </c>
      <c r="K15" s="34"/>
      <c r="L15" s="51"/>
      <c r="S15" s="34"/>
      <c r="T15" s="34"/>
      <c r="U15" s="34"/>
      <c r="V15" s="34"/>
      <c r="W15" s="34"/>
      <c r="X15" s="34"/>
      <c r="Y15" s="34"/>
      <c r="Z15" s="34"/>
      <c r="AA15" s="34"/>
      <c r="AB15" s="34"/>
      <c r="AC15" s="34"/>
      <c r="AD15" s="34"/>
      <c r="AE15" s="34"/>
    </row>
    <row r="16" spans="1:46" s="2" customFormat="1" ht="6.95" customHeight="1">
      <c r="A16" s="34"/>
      <c r="B16" s="37"/>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7"/>
      <c r="C17" s="34"/>
      <c r="D17" s="125" t="s">
        <v>29</v>
      </c>
      <c r="E17" s="34"/>
      <c r="F17" s="34"/>
      <c r="G17" s="34"/>
      <c r="H17" s="34"/>
      <c r="I17" s="125" t="s">
        <v>24</v>
      </c>
      <c r="J17" s="29"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7"/>
      <c r="C18" s="34"/>
      <c r="D18" s="34"/>
      <c r="E18" s="316" t="str">
        <f>'Rekapitulace stavby'!E14</f>
        <v>Vyplň údaj</v>
      </c>
      <c r="F18" s="317"/>
      <c r="G18" s="317"/>
      <c r="H18" s="317"/>
      <c r="I18" s="125" t="s">
        <v>27</v>
      </c>
      <c r="J18" s="29"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7"/>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7"/>
      <c r="C20" s="34"/>
      <c r="D20" s="125" t="s">
        <v>31</v>
      </c>
      <c r="E20" s="34"/>
      <c r="F20" s="34"/>
      <c r="G20" s="34"/>
      <c r="H20" s="34"/>
      <c r="I20" s="125" t="s">
        <v>24</v>
      </c>
      <c r="J20" s="126" t="s">
        <v>32</v>
      </c>
      <c r="K20" s="34"/>
      <c r="L20" s="51"/>
      <c r="S20" s="34"/>
      <c r="T20" s="34"/>
      <c r="U20" s="34"/>
      <c r="V20" s="34"/>
      <c r="W20" s="34"/>
      <c r="X20" s="34"/>
      <c r="Y20" s="34"/>
      <c r="Z20" s="34"/>
      <c r="AA20" s="34"/>
      <c r="AB20" s="34"/>
      <c r="AC20" s="34"/>
      <c r="AD20" s="34"/>
      <c r="AE20" s="34"/>
    </row>
    <row r="21" spans="1:31" s="2" customFormat="1" ht="18" customHeight="1">
      <c r="A21" s="34"/>
      <c r="B21" s="37"/>
      <c r="C21" s="34"/>
      <c r="D21" s="34"/>
      <c r="E21" s="126" t="s">
        <v>33</v>
      </c>
      <c r="F21" s="34"/>
      <c r="G21" s="34"/>
      <c r="H21" s="34"/>
      <c r="I21" s="125" t="s">
        <v>27</v>
      </c>
      <c r="J21" s="126" t="s">
        <v>34</v>
      </c>
      <c r="K21" s="34"/>
      <c r="L21" s="51"/>
      <c r="S21" s="34"/>
      <c r="T21" s="34"/>
      <c r="U21" s="34"/>
      <c r="V21" s="34"/>
      <c r="W21" s="34"/>
      <c r="X21" s="34"/>
      <c r="Y21" s="34"/>
      <c r="Z21" s="34"/>
      <c r="AA21" s="34"/>
      <c r="AB21" s="34"/>
      <c r="AC21" s="34"/>
      <c r="AD21" s="34"/>
      <c r="AE21" s="34"/>
    </row>
    <row r="22" spans="1:31" s="2" customFormat="1" ht="6.95" customHeight="1">
      <c r="A22" s="34"/>
      <c r="B22" s="37"/>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7"/>
      <c r="C23" s="34"/>
      <c r="D23" s="125" t="s">
        <v>35</v>
      </c>
      <c r="E23" s="34"/>
      <c r="F23" s="34"/>
      <c r="G23" s="34"/>
      <c r="H23" s="34"/>
      <c r="I23" s="125" t="s">
        <v>24</v>
      </c>
      <c r="J23" s="126" t="s">
        <v>32</v>
      </c>
      <c r="K23" s="34"/>
      <c r="L23" s="51"/>
      <c r="S23" s="34"/>
      <c r="T23" s="34"/>
      <c r="U23" s="34"/>
      <c r="V23" s="34"/>
      <c r="W23" s="34"/>
      <c r="X23" s="34"/>
      <c r="Y23" s="34"/>
      <c r="Z23" s="34"/>
      <c r="AA23" s="34"/>
      <c r="AB23" s="34"/>
      <c r="AC23" s="34"/>
      <c r="AD23" s="34"/>
      <c r="AE23" s="34"/>
    </row>
    <row r="24" spans="1:31" s="2" customFormat="1" ht="18" customHeight="1">
      <c r="A24" s="34"/>
      <c r="B24" s="37"/>
      <c r="C24" s="34"/>
      <c r="D24" s="34"/>
      <c r="E24" s="126" t="s">
        <v>33</v>
      </c>
      <c r="F24" s="34"/>
      <c r="G24" s="34"/>
      <c r="H24" s="34"/>
      <c r="I24" s="125" t="s">
        <v>27</v>
      </c>
      <c r="J24" s="126" t="s">
        <v>34</v>
      </c>
      <c r="K24" s="34"/>
      <c r="L24" s="51"/>
      <c r="S24" s="34"/>
      <c r="T24" s="34"/>
      <c r="U24" s="34"/>
      <c r="V24" s="34"/>
      <c r="W24" s="34"/>
      <c r="X24" s="34"/>
      <c r="Y24" s="34"/>
      <c r="Z24" s="34"/>
      <c r="AA24" s="34"/>
      <c r="AB24" s="34"/>
      <c r="AC24" s="34"/>
      <c r="AD24" s="34"/>
      <c r="AE24" s="34"/>
    </row>
    <row r="25" spans="1:31" s="2" customFormat="1" ht="6.95" customHeight="1">
      <c r="A25" s="34"/>
      <c r="B25" s="37"/>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7"/>
      <c r="C26" s="34"/>
      <c r="D26" s="125" t="s">
        <v>37</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28"/>
      <c r="B27" s="129"/>
      <c r="C27" s="128"/>
      <c r="D27" s="128"/>
      <c r="E27" s="318" t="s">
        <v>1</v>
      </c>
      <c r="F27" s="318"/>
      <c r="G27" s="318"/>
      <c r="H27" s="318"/>
      <c r="I27" s="128"/>
      <c r="J27" s="128"/>
      <c r="K27" s="128"/>
      <c r="L27" s="130"/>
      <c r="S27" s="128"/>
      <c r="T27" s="128"/>
      <c r="U27" s="128"/>
      <c r="V27" s="128"/>
      <c r="W27" s="128"/>
      <c r="X27" s="128"/>
      <c r="Y27" s="128"/>
      <c r="Z27" s="128"/>
      <c r="AA27" s="128"/>
      <c r="AB27" s="128"/>
      <c r="AC27" s="128"/>
      <c r="AD27" s="128"/>
      <c r="AE27" s="128"/>
    </row>
    <row r="28" spans="1:31" s="2" customFormat="1" ht="6.95" customHeight="1">
      <c r="A28" s="34"/>
      <c r="B28" s="37"/>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7"/>
      <c r="C29" s="34"/>
      <c r="D29" s="131"/>
      <c r="E29" s="131"/>
      <c r="F29" s="131"/>
      <c r="G29" s="131"/>
      <c r="H29" s="131"/>
      <c r="I29" s="131"/>
      <c r="J29" s="131"/>
      <c r="K29" s="131"/>
      <c r="L29" s="51"/>
      <c r="S29" s="34"/>
      <c r="T29" s="34"/>
      <c r="U29" s="34"/>
      <c r="V29" s="34"/>
      <c r="W29" s="34"/>
      <c r="X29" s="34"/>
      <c r="Y29" s="34"/>
      <c r="Z29" s="34"/>
      <c r="AA29" s="34"/>
      <c r="AB29" s="34"/>
      <c r="AC29" s="34"/>
      <c r="AD29" s="34"/>
      <c r="AE29" s="34"/>
    </row>
    <row r="30" spans="1:31" s="2" customFormat="1" ht="14.45" customHeight="1">
      <c r="A30" s="34"/>
      <c r="B30" s="37"/>
      <c r="C30" s="34"/>
      <c r="D30" s="126" t="s">
        <v>109</v>
      </c>
      <c r="E30" s="34"/>
      <c r="F30" s="34"/>
      <c r="G30" s="34"/>
      <c r="H30" s="34"/>
      <c r="I30" s="34"/>
      <c r="J30" s="132">
        <f>J96</f>
        <v>0</v>
      </c>
      <c r="K30" s="34"/>
      <c r="L30" s="51"/>
      <c r="S30" s="34"/>
      <c r="T30" s="34"/>
      <c r="U30" s="34"/>
      <c r="V30" s="34"/>
      <c r="W30" s="34"/>
      <c r="X30" s="34"/>
      <c r="Y30" s="34"/>
      <c r="Z30" s="34"/>
      <c r="AA30" s="34"/>
      <c r="AB30" s="34"/>
      <c r="AC30" s="34"/>
      <c r="AD30" s="34"/>
      <c r="AE30" s="34"/>
    </row>
    <row r="31" spans="1:31" s="2" customFormat="1" ht="14.45" customHeight="1">
      <c r="A31" s="34"/>
      <c r="B31" s="37"/>
      <c r="C31" s="34"/>
      <c r="D31" s="133" t="s">
        <v>100</v>
      </c>
      <c r="E31" s="34"/>
      <c r="F31" s="34"/>
      <c r="G31" s="34"/>
      <c r="H31" s="34"/>
      <c r="I31" s="34"/>
      <c r="J31" s="132">
        <f>J106</f>
        <v>0</v>
      </c>
      <c r="K31" s="34"/>
      <c r="L31" s="51"/>
      <c r="S31" s="34"/>
      <c r="T31" s="34"/>
      <c r="U31" s="34"/>
      <c r="V31" s="34"/>
      <c r="W31" s="34"/>
      <c r="X31" s="34"/>
      <c r="Y31" s="34"/>
      <c r="Z31" s="34"/>
      <c r="AA31" s="34"/>
      <c r="AB31" s="34"/>
      <c r="AC31" s="34"/>
      <c r="AD31" s="34"/>
      <c r="AE31" s="34"/>
    </row>
    <row r="32" spans="1:31" s="2" customFormat="1" ht="25.35" customHeight="1">
      <c r="A32" s="34"/>
      <c r="B32" s="37"/>
      <c r="C32" s="34"/>
      <c r="D32" s="134" t="s">
        <v>40</v>
      </c>
      <c r="E32" s="34"/>
      <c r="F32" s="34"/>
      <c r="G32" s="34"/>
      <c r="H32" s="34"/>
      <c r="I32" s="34"/>
      <c r="J32" s="135">
        <f>ROUND(J30 + J31, 2)</f>
        <v>0</v>
      </c>
      <c r="K32" s="34"/>
      <c r="L32" s="51"/>
      <c r="S32" s="34"/>
      <c r="T32" s="34"/>
      <c r="U32" s="34"/>
      <c r="V32" s="34"/>
      <c r="W32" s="34"/>
      <c r="X32" s="34"/>
      <c r="Y32" s="34"/>
      <c r="Z32" s="34"/>
      <c r="AA32" s="34"/>
      <c r="AB32" s="34"/>
      <c r="AC32" s="34"/>
      <c r="AD32" s="34"/>
      <c r="AE32" s="34"/>
    </row>
    <row r="33" spans="1:31" s="2" customFormat="1" ht="6.95" customHeight="1">
      <c r="A33" s="34"/>
      <c r="B33" s="37"/>
      <c r="C33" s="34"/>
      <c r="D33" s="131"/>
      <c r="E33" s="131"/>
      <c r="F33" s="131"/>
      <c r="G33" s="131"/>
      <c r="H33" s="131"/>
      <c r="I33" s="131"/>
      <c r="J33" s="131"/>
      <c r="K33" s="131"/>
      <c r="L33" s="51"/>
      <c r="S33" s="34"/>
      <c r="T33" s="34"/>
      <c r="U33" s="34"/>
      <c r="V33" s="34"/>
      <c r="W33" s="34"/>
      <c r="X33" s="34"/>
      <c r="Y33" s="34"/>
      <c r="Z33" s="34"/>
      <c r="AA33" s="34"/>
      <c r="AB33" s="34"/>
      <c r="AC33" s="34"/>
      <c r="AD33" s="34"/>
      <c r="AE33" s="34"/>
    </row>
    <row r="34" spans="1:31" s="2" customFormat="1" ht="14.45" customHeight="1">
      <c r="A34" s="34"/>
      <c r="B34" s="37"/>
      <c r="C34" s="34"/>
      <c r="D34" s="34"/>
      <c r="E34" s="34"/>
      <c r="F34" s="136" t="s">
        <v>42</v>
      </c>
      <c r="G34" s="34"/>
      <c r="H34" s="34"/>
      <c r="I34" s="136" t="s">
        <v>41</v>
      </c>
      <c r="J34" s="136" t="s">
        <v>43</v>
      </c>
      <c r="K34" s="34"/>
      <c r="L34" s="51"/>
      <c r="S34" s="34"/>
      <c r="T34" s="34"/>
      <c r="U34" s="34"/>
      <c r="V34" s="34"/>
      <c r="W34" s="34"/>
      <c r="X34" s="34"/>
      <c r="Y34" s="34"/>
      <c r="Z34" s="34"/>
      <c r="AA34" s="34"/>
      <c r="AB34" s="34"/>
      <c r="AC34" s="34"/>
      <c r="AD34" s="34"/>
      <c r="AE34" s="34"/>
    </row>
    <row r="35" spans="1:31" s="2" customFormat="1" ht="14.45" customHeight="1">
      <c r="A35" s="34"/>
      <c r="B35" s="37"/>
      <c r="C35" s="34"/>
      <c r="D35" s="137" t="s">
        <v>44</v>
      </c>
      <c r="E35" s="125" t="s">
        <v>45</v>
      </c>
      <c r="F35" s="138">
        <f>ROUND((SUM(BE106:BE113) + SUM(BE133:BE158)),  2)</f>
        <v>0</v>
      </c>
      <c r="G35" s="34"/>
      <c r="H35" s="34"/>
      <c r="I35" s="139">
        <v>0.21</v>
      </c>
      <c r="J35" s="138">
        <f>ROUND(((SUM(BE106:BE113) + SUM(BE133:BE158))*I35),  2)</f>
        <v>0</v>
      </c>
      <c r="K35" s="34"/>
      <c r="L35" s="51"/>
      <c r="S35" s="34"/>
      <c r="T35" s="34"/>
      <c r="U35" s="34"/>
      <c r="V35" s="34"/>
      <c r="W35" s="34"/>
      <c r="X35" s="34"/>
      <c r="Y35" s="34"/>
      <c r="Z35" s="34"/>
      <c r="AA35" s="34"/>
      <c r="AB35" s="34"/>
      <c r="AC35" s="34"/>
      <c r="AD35" s="34"/>
      <c r="AE35" s="34"/>
    </row>
    <row r="36" spans="1:31" s="2" customFormat="1" ht="14.45" customHeight="1">
      <c r="A36" s="34"/>
      <c r="B36" s="37"/>
      <c r="C36" s="34"/>
      <c r="D36" s="34"/>
      <c r="E36" s="125" t="s">
        <v>46</v>
      </c>
      <c r="F36" s="138">
        <f>ROUND((SUM(BF106:BF113) + SUM(BF133:BF158)),  2)</f>
        <v>0</v>
      </c>
      <c r="G36" s="34"/>
      <c r="H36" s="34"/>
      <c r="I36" s="139">
        <v>0.15</v>
      </c>
      <c r="J36" s="138">
        <f>ROUND(((SUM(BF106:BF113) + SUM(BF133:BF158))*I36),  2)</f>
        <v>0</v>
      </c>
      <c r="K36" s="34"/>
      <c r="L36" s="51"/>
      <c r="S36" s="34"/>
      <c r="T36" s="34"/>
      <c r="U36" s="34"/>
      <c r="V36" s="34"/>
      <c r="W36" s="34"/>
      <c r="X36" s="34"/>
      <c r="Y36" s="34"/>
      <c r="Z36" s="34"/>
      <c r="AA36" s="34"/>
      <c r="AB36" s="34"/>
      <c r="AC36" s="34"/>
      <c r="AD36" s="34"/>
      <c r="AE36" s="34"/>
    </row>
    <row r="37" spans="1:31" s="2" customFormat="1" ht="14.45" hidden="1" customHeight="1">
      <c r="A37" s="34"/>
      <c r="B37" s="37"/>
      <c r="C37" s="34"/>
      <c r="D37" s="34"/>
      <c r="E37" s="125" t="s">
        <v>47</v>
      </c>
      <c r="F37" s="138">
        <f>ROUND((SUM(BG106:BG113) + SUM(BG133:BG158)),  2)</f>
        <v>0</v>
      </c>
      <c r="G37" s="34"/>
      <c r="H37" s="34"/>
      <c r="I37" s="139">
        <v>0.21</v>
      </c>
      <c r="J37" s="138">
        <f>0</f>
        <v>0</v>
      </c>
      <c r="K37" s="34"/>
      <c r="L37" s="51"/>
      <c r="S37" s="34"/>
      <c r="T37" s="34"/>
      <c r="U37" s="34"/>
      <c r="V37" s="34"/>
      <c r="W37" s="34"/>
      <c r="X37" s="34"/>
      <c r="Y37" s="34"/>
      <c r="Z37" s="34"/>
      <c r="AA37" s="34"/>
      <c r="AB37" s="34"/>
      <c r="AC37" s="34"/>
      <c r="AD37" s="34"/>
      <c r="AE37" s="34"/>
    </row>
    <row r="38" spans="1:31" s="2" customFormat="1" ht="14.45" hidden="1" customHeight="1">
      <c r="A38" s="34"/>
      <c r="B38" s="37"/>
      <c r="C38" s="34"/>
      <c r="D38" s="34"/>
      <c r="E38" s="125" t="s">
        <v>48</v>
      </c>
      <c r="F38" s="138">
        <f>ROUND((SUM(BH106:BH113) + SUM(BH133:BH158)),  2)</f>
        <v>0</v>
      </c>
      <c r="G38" s="34"/>
      <c r="H38" s="34"/>
      <c r="I38" s="139">
        <v>0.15</v>
      </c>
      <c r="J38" s="138">
        <f>0</f>
        <v>0</v>
      </c>
      <c r="K38" s="34"/>
      <c r="L38" s="51"/>
      <c r="S38" s="34"/>
      <c r="T38" s="34"/>
      <c r="U38" s="34"/>
      <c r="V38" s="34"/>
      <c r="W38" s="34"/>
      <c r="X38" s="34"/>
      <c r="Y38" s="34"/>
      <c r="Z38" s="34"/>
      <c r="AA38" s="34"/>
      <c r="AB38" s="34"/>
      <c r="AC38" s="34"/>
      <c r="AD38" s="34"/>
      <c r="AE38" s="34"/>
    </row>
    <row r="39" spans="1:31" s="2" customFormat="1" ht="14.45" hidden="1" customHeight="1">
      <c r="A39" s="34"/>
      <c r="B39" s="37"/>
      <c r="C39" s="34"/>
      <c r="D39" s="34"/>
      <c r="E39" s="125" t="s">
        <v>49</v>
      </c>
      <c r="F39" s="138">
        <f>ROUND((SUM(BI106:BI113) + SUM(BI133:BI158)),  2)</f>
        <v>0</v>
      </c>
      <c r="G39" s="34"/>
      <c r="H39" s="34"/>
      <c r="I39" s="139">
        <v>0</v>
      </c>
      <c r="J39" s="138">
        <f>0</f>
        <v>0</v>
      </c>
      <c r="K39" s="34"/>
      <c r="L39" s="51"/>
      <c r="S39" s="34"/>
      <c r="T39" s="34"/>
      <c r="U39" s="34"/>
      <c r="V39" s="34"/>
      <c r="W39" s="34"/>
      <c r="X39" s="34"/>
      <c r="Y39" s="34"/>
      <c r="Z39" s="34"/>
      <c r="AA39" s="34"/>
      <c r="AB39" s="34"/>
      <c r="AC39" s="34"/>
      <c r="AD39" s="34"/>
      <c r="AE39" s="34"/>
    </row>
    <row r="40" spans="1:31" s="2" customFormat="1" ht="6.95" customHeight="1">
      <c r="A40" s="34"/>
      <c r="B40" s="37"/>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2" customFormat="1" ht="25.35" customHeight="1">
      <c r="A41" s="34"/>
      <c r="B41" s="37"/>
      <c r="C41" s="140"/>
      <c r="D41" s="141" t="s">
        <v>50</v>
      </c>
      <c r="E41" s="142"/>
      <c r="F41" s="142"/>
      <c r="G41" s="143" t="s">
        <v>51</v>
      </c>
      <c r="H41" s="144" t="s">
        <v>52</v>
      </c>
      <c r="I41" s="142"/>
      <c r="J41" s="145">
        <f>SUM(J32:J39)</f>
        <v>0</v>
      </c>
      <c r="K41" s="146"/>
      <c r="L41" s="51"/>
      <c r="S41" s="34"/>
      <c r="T41" s="34"/>
      <c r="U41" s="34"/>
      <c r="V41" s="34"/>
      <c r="W41" s="34"/>
      <c r="X41" s="34"/>
      <c r="Y41" s="34"/>
      <c r="Z41" s="34"/>
      <c r="AA41" s="34"/>
      <c r="AB41" s="34"/>
      <c r="AC41" s="34"/>
      <c r="AD41" s="34"/>
      <c r="AE41" s="34"/>
    </row>
    <row r="42" spans="1:31" s="2" customFormat="1" ht="14.45" customHeight="1">
      <c r="A42" s="34"/>
      <c r="B42" s="37"/>
      <c r="C42" s="34"/>
      <c r="D42" s="34"/>
      <c r="E42" s="34"/>
      <c r="F42" s="34"/>
      <c r="G42" s="34"/>
      <c r="H42" s="34"/>
      <c r="I42" s="34"/>
      <c r="J42" s="34"/>
      <c r="K42" s="34"/>
      <c r="L42" s="51"/>
      <c r="S42" s="34"/>
      <c r="T42" s="34"/>
      <c r="U42" s="34"/>
      <c r="V42" s="34"/>
      <c r="W42" s="34"/>
      <c r="X42" s="34"/>
      <c r="Y42" s="34"/>
      <c r="Z42" s="34"/>
      <c r="AA42" s="34"/>
      <c r="AB42" s="34"/>
      <c r="AC42" s="34"/>
      <c r="AD42" s="34"/>
      <c r="AE42" s="34"/>
    </row>
    <row r="43" spans="1:31" s="1" customFormat="1" ht="14.45" customHeight="1">
      <c r="B43" s="19"/>
      <c r="L43" s="19"/>
    </row>
    <row r="44" spans="1:31" s="1" customFormat="1" ht="14.45" customHeight="1">
      <c r="B44" s="19"/>
      <c r="L44" s="19"/>
    </row>
    <row r="45" spans="1:31" s="1" customFormat="1" ht="14.45" customHeight="1">
      <c r="B45" s="19"/>
      <c r="L45" s="19"/>
    </row>
    <row r="46" spans="1:31" s="1" customFormat="1" ht="14.45" customHeight="1">
      <c r="B46" s="19"/>
      <c r="L46" s="19"/>
    </row>
    <row r="47" spans="1:31" s="1" customFormat="1" ht="14.45" customHeight="1">
      <c r="B47" s="19"/>
      <c r="L47" s="19"/>
    </row>
    <row r="48" spans="1:31" s="1" customFormat="1" ht="14.45" customHeight="1">
      <c r="B48" s="19"/>
      <c r="L48" s="19"/>
    </row>
    <row r="49" spans="1:31" s="1" customFormat="1" ht="14.45" customHeight="1">
      <c r="B49" s="19"/>
      <c r="L49" s="19"/>
    </row>
    <row r="50" spans="1:31" s="2" customFormat="1" ht="14.45" customHeight="1">
      <c r="B50" s="51"/>
      <c r="D50" s="147" t="s">
        <v>53</v>
      </c>
      <c r="E50" s="148"/>
      <c r="F50" s="148"/>
      <c r="G50" s="147" t="s">
        <v>54</v>
      </c>
      <c r="H50" s="148"/>
      <c r="I50" s="148"/>
      <c r="J50" s="148"/>
      <c r="K50" s="148"/>
      <c r="L50" s="51"/>
    </row>
    <row r="51" spans="1:31" ht="11.25">
      <c r="B51" s="19"/>
      <c r="L51" s="19"/>
    </row>
    <row r="52" spans="1:31" ht="11.25">
      <c r="B52" s="19"/>
      <c r="L52" s="19"/>
    </row>
    <row r="53" spans="1:31" ht="11.25">
      <c r="B53" s="19"/>
      <c r="L53" s="19"/>
    </row>
    <row r="54" spans="1:31" ht="11.25">
      <c r="B54" s="19"/>
      <c r="L54" s="19"/>
    </row>
    <row r="55" spans="1:31" ht="11.25">
      <c r="B55" s="19"/>
      <c r="L55" s="19"/>
    </row>
    <row r="56" spans="1:31" ht="11.25">
      <c r="B56" s="19"/>
      <c r="L56" s="19"/>
    </row>
    <row r="57" spans="1:31" ht="11.25">
      <c r="B57" s="19"/>
      <c r="L57" s="19"/>
    </row>
    <row r="58" spans="1:31" ht="11.25">
      <c r="B58" s="19"/>
      <c r="L58" s="19"/>
    </row>
    <row r="59" spans="1:31" ht="11.25">
      <c r="B59" s="19"/>
      <c r="L59" s="19"/>
    </row>
    <row r="60" spans="1:31" ht="11.25">
      <c r="B60" s="19"/>
      <c r="L60" s="19"/>
    </row>
    <row r="61" spans="1:31" s="2" customFormat="1" ht="12.75">
      <c r="A61" s="34"/>
      <c r="B61" s="37"/>
      <c r="C61" s="34"/>
      <c r="D61" s="149" t="s">
        <v>55</v>
      </c>
      <c r="E61" s="150"/>
      <c r="F61" s="151" t="s">
        <v>56</v>
      </c>
      <c r="G61" s="149" t="s">
        <v>55</v>
      </c>
      <c r="H61" s="150"/>
      <c r="I61" s="150"/>
      <c r="J61" s="152" t="s">
        <v>56</v>
      </c>
      <c r="K61" s="150"/>
      <c r="L61" s="51"/>
      <c r="S61" s="34"/>
      <c r="T61" s="34"/>
      <c r="U61" s="34"/>
      <c r="V61" s="34"/>
      <c r="W61" s="34"/>
      <c r="X61" s="34"/>
      <c r="Y61" s="34"/>
      <c r="Z61" s="34"/>
      <c r="AA61" s="34"/>
      <c r="AB61" s="34"/>
      <c r="AC61" s="34"/>
      <c r="AD61" s="34"/>
      <c r="AE61" s="34"/>
    </row>
    <row r="62" spans="1:31" ht="11.25">
      <c r="B62" s="19"/>
      <c r="L62" s="19"/>
    </row>
    <row r="63" spans="1:31" ht="11.25">
      <c r="B63" s="19"/>
      <c r="L63" s="19"/>
    </row>
    <row r="64" spans="1:31" ht="11.25">
      <c r="B64" s="19"/>
      <c r="L64" s="19"/>
    </row>
    <row r="65" spans="1:31" s="2" customFormat="1" ht="12.75">
      <c r="A65" s="34"/>
      <c r="B65" s="37"/>
      <c r="C65" s="34"/>
      <c r="D65" s="147" t="s">
        <v>57</v>
      </c>
      <c r="E65" s="153"/>
      <c r="F65" s="153"/>
      <c r="G65" s="147" t="s">
        <v>58</v>
      </c>
      <c r="H65" s="153"/>
      <c r="I65" s="153"/>
      <c r="J65" s="153"/>
      <c r="K65" s="153"/>
      <c r="L65" s="51"/>
      <c r="S65" s="34"/>
      <c r="T65" s="34"/>
      <c r="U65" s="34"/>
      <c r="V65" s="34"/>
      <c r="W65" s="34"/>
      <c r="X65" s="34"/>
      <c r="Y65" s="34"/>
      <c r="Z65" s="34"/>
      <c r="AA65" s="34"/>
      <c r="AB65" s="34"/>
      <c r="AC65" s="34"/>
      <c r="AD65" s="34"/>
      <c r="AE65" s="34"/>
    </row>
    <row r="66" spans="1:31" ht="11.25">
      <c r="B66" s="19"/>
      <c r="L66" s="19"/>
    </row>
    <row r="67" spans="1:31" ht="11.25">
      <c r="B67" s="19"/>
      <c r="L67" s="19"/>
    </row>
    <row r="68" spans="1:31" ht="11.25">
      <c r="B68" s="19"/>
      <c r="L68" s="19"/>
    </row>
    <row r="69" spans="1:31" ht="11.25">
      <c r="B69" s="19"/>
      <c r="L69" s="19"/>
    </row>
    <row r="70" spans="1:31" ht="11.25">
      <c r="B70" s="19"/>
      <c r="L70" s="19"/>
    </row>
    <row r="71" spans="1:31" ht="11.25">
      <c r="B71" s="19"/>
      <c r="L71" s="19"/>
    </row>
    <row r="72" spans="1:31" ht="11.25">
      <c r="B72" s="19"/>
      <c r="L72" s="19"/>
    </row>
    <row r="73" spans="1:31" ht="11.25">
      <c r="B73" s="19"/>
      <c r="L73" s="19"/>
    </row>
    <row r="74" spans="1:31" ht="11.25">
      <c r="B74" s="19"/>
      <c r="L74" s="19"/>
    </row>
    <row r="75" spans="1:31" ht="11.25">
      <c r="B75" s="19"/>
      <c r="L75" s="19"/>
    </row>
    <row r="76" spans="1:31" s="2" customFormat="1" ht="12.75">
      <c r="A76" s="34"/>
      <c r="B76" s="37"/>
      <c r="C76" s="34"/>
      <c r="D76" s="149" t="s">
        <v>55</v>
      </c>
      <c r="E76" s="150"/>
      <c r="F76" s="151" t="s">
        <v>56</v>
      </c>
      <c r="G76" s="149" t="s">
        <v>55</v>
      </c>
      <c r="H76" s="150"/>
      <c r="I76" s="150"/>
      <c r="J76" s="152" t="s">
        <v>56</v>
      </c>
      <c r="K76" s="150"/>
      <c r="L76" s="51"/>
      <c r="S76" s="34"/>
      <c r="T76" s="34"/>
      <c r="U76" s="34"/>
      <c r="V76" s="34"/>
      <c r="W76" s="34"/>
      <c r="X76" s="34"/>
      <c r="Y76" s="34"/>
      <c r="Z76" s="34"/>
      <c r="AA76" s="34"/>
      <c r="AB76" s="34"/>
      <c r="AC76" s="34"/>
      <c r="AD76" s="34"/>
      <c r="AE76" s="34"/>
    </row>
    <row r="77" spans="1:31" s="2" customFormat="1" ht="14.45" customHeight="1">
      <c r="A77" s="34"/>
      <c r="B77" s="154"/>
      <c r="C77" s="155"/>
      <c r="D77" s="155"/>
      <c r="E77" s="155"/>
      <c r="F77" s="155"/>
      <c r="G77" s="155"/>
      <c r="H77" s="155"/>
      <c r="I77" s="155"/>
      <c r="J77" s="155"/>
      <c r="K77" s="155"/>
      <c r="L77" s="51"/>
      <c r="S77" s="34"/>
      <c r="T77" s="34"/>
      <c r="U77" s="34"/>
      <c r="V77" s="34"/>
      <c r="W77" s="34"/>
      <c r="X77" s="34"/>
      <c r="Y77" s="34"/>
      <c r="Z77" s="34"/>
      <c r="AA77" s="34"/>
      <c r="AB77" s="34"/>
      <c r="AC77" s="34"/>
      <c r="AD77" s="34"/>
      <c r="AE77" s="34"/>
    </row>
    <row r="81" spans="1:47" s="2" customFormat="1" ht="6.95" customHeight="1">
      <c r="A81" s="34"/>
      <c r="B81" s="156"/>
      <c r="C81" s="157"/>
      <c r="D81" s="157"/>
      <c r="E81" s="157"/>
      <c r="F81" s="157"/>
      <c r="G81" s="157"/>
      <c r="H81" s="157"/>
      <c r="I81" s="157"/>
      <c r="J81" s="157"/>
      <c r="K81" s="157"/>
      <c r="L81" s="51"/>
      <c r="S81" s="34"/>
      <c r="T81" s="34"/>
      <c r="U81" s="34"/>
      <c r="V81" s="34"/>
      <c r="W81" s="34"/>
      <c r="X81" s="34"/>
      <c r="Y81" s="34"/>
      <c r="Z81" s="34"/>
      <c r="AA81" s="34"/>
      <c r="AB81" s="34"/>
      <c r="AC81" s="34"/>
      <c r="AD81" s="34"/>
      <c r="AE81" s="34"/>
    </row>
    <row r="82" spans="1:47" s="2" customFormat="1" ht="24.95" customHeight="1">
      <c r="A82" s="34"/>
      <c r="B82" s="35"/>
      <c r="C82" s="22" t="s">
        <v>110</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8"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16.5" customHeight="1">
      <c r="A85" s="34"/>
      <c r="B85" s="35"/>
      <c r="C85" s="36"/>
      <c r="D85" s="36"/>
      <c r="E85" s="319" t="str">
        <f>E7</f>
        <v>Chodník při ulici Družstevní - Bořanovice</v>
      </c>
      <c r="F85" s="320"/>
      <c r="G85" s="320"/>
      <c r="H85" s="320"/>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8" t="s">
        <v>107</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5" t="str">
        <f>E9</f>
        <v>SO 900 - VRN</v>
      </c>
      <c r="F87" s="321"/>
      <c r="G87" s="321"/>
      <c r="H87" s="321"/>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8" t="s">
        <v>20</v>
      </c>
      <c r="D89" s="36"/>
      <c r="E89" s="36"/>
      <c r="F89" s="26" t="str">
        <f>F12</f>
        <v>ul. Družstevní, Bořanovice</v>
      </c>
      <c r="G89" s="36"/>
      <c r="H89" s="36"/>
      <c r="I89" s="28" t="s">
        <v>22</v>
      </c>
      <c r="J89" s="66" t="str">
        <f>IF(J12="","",J12)</f>
        <v>Vyplň údaj</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15.2" customHeight="1">
      <c r="A91" s="34"/>
      <c r="B91" s="35"/>
      <c r="C91" s="28" t="s">
        <v>23</v>
      </c>
      <c r="D91" s="36"/>
      <c r="E91" s="36"/>
      <c r="F91" s="26" t="str">
        <f>E15</f>
        <v>Technická správa komunikací hl. m. Prahy, a.s.</v>
      </c>
      <c r="G91" s="36"/>
      <c r="H91" s="36"/>
      <c r="I91" s="28" t="s">
        <v>31</v>
      </c>
      <c r="J91" s="31" t="str">
        <f>E21</f>
        <v>Sinpps s.r.o</v>
      </c>
      <c r="K91" s="36"/>
      <c r="L91" s="51"/>
      <c r="S91" s="34"/>
      <c r="T91" s="34"/>
      <c r="U91" s="34"/>
      <c r="V91" s="34"/>
      <c r="W91" s="34"/>
      <c r="X91" s="34"/>
      <c r="Y91" s="34"/>
      <c r="Z91" s="34"/>
      <c r="AA91" s="34"/>
      <c r="AB91" s="34"/>
      <c r="AC91" s="34"/>
      <c r="AD91" s="34"/>
      <c r="AE91" s="34"/>
    </row>
    <row r="92" spans="1:47" s="2" customFormat="1" ht="15.2" customHeight="1">
      <c r="A92" s="34"/>
      <c r="B92" s="35"/>
      <c r="C92" s="28" t="s">
        <v>29</v>
      </c>
      <c r="D92" s="36"/>
      <c r="E92" s="36"/>
      <c r="F92" s="26" t="str">
        <f>IF(E18="","",E18)</f>
        <v>Vyplň údaj</v>
      </c>
      <c r="G92" s="36"/>
      <c r="H92" s="36"/>
      <c r="I92" s="28" t="s">
        <v>35</v>
      </c>
      <c r="J92" s="31" t="str">
        <f>E24</f>
        <v>Sinpps s.r.o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58" t="s">
        <v>111</v>
      </c>
      <c r="D94" s="119"/>
      <c r="E94" s="119"/>
      <c r="F94" s="119"/>
      <c r="G94" s="119"/>
      <c r="H94" s="119"/>
      <c r="I94" s="119"/>
      <c r="J94" s="159" t="s">
        <v>112</v>
      </c>
      <c r="K94" s="119"/>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60" t="s">
        <v>113</v>
      </c>
      <c r="D96" s="36"/>
      <c r="E96" s="36"/>
      <c r="F96" s="36"/>
      <c r="G96" s="36"/>
      <c r="H96" s="36"/>
      <c r="I96" s="36"/>
      <c r="J96" s="84">
        <f>J133</f>
        <v>0</v>
      </c>
      <c r="K96" s="36"/>
      <c r="L96" s="51"/>
      <c r="S96" s="34"/>
      <c r="T96" s="34"/>
      <c r="U96" s="34"/>
      <c r="V96" s="34"/>
      <c r="W96" s="34"/>
      <c r="X96" s="34"/>
      <c r="Y96" s="34"/>
      <c r="Z96" s="34"/>
      <c r="AA96" s="34"/>
      <c r="AB96" s="34"/>
      <c r="AC96" s="34"/>
      <c r="AD96" s="34"/>
      <c r="AE96" s="34"/>
      <c r="AU96" s="16" t="s">
        <v>114</v>
      </c>
    </row>
    <row r="97" spans="1:65" s="9" customFormat="1" ht="24.95" customHeight="1">
      <c r="B97" s="161"/>
      <c r="C97" s="162"/>
      <c r="D97" s="163" t="s">
        <v>787</v>
      </c>
      <c r="E97" s="164"/>
      <c r="F97" s="164"/>
      <c r="G97" s="164"/>
      <c r="H97" s="164"/>
      <c r="I97" s="164"/>
      <c r="J97" s="165">
        <f>J134</f>
        <v>0</v>
      </c>
      <c r="K97" s="162"/>
      <c r="L97" s="166"/>
    </row>
    <row r="98" spans="1:65" s="10" customFormat="1" ht="19.899999999999999" customHeight="1">
      <c r="B98" s="167"/>
      <c r="C98" s="168"/>
      <c r="D98" s="169" t="s">
        <v>788</v>
      </c>
      <c r="E98" s="170"/>
      <c r="F98" s="170"/>
      <c r="G98" s="170"/>
      <c r="H98" s="170"/>
      <c r="I98" s="170"/>
      <c r="J98" s="171">
        <f>J135</f>
        <v>0</v>
      </c>
      <c r="K98" s="168"/>
      <c r="L98" s="172"/>
    </row>
    <row r="99" spans="1:65" s="10" customFormat="1" ht="19.899999999999999" customHeight="1">
      <c r="B99" s="167"/>
      <c r="C99" s="168"/>
      <c r="D99" s="169" t="s">
        <v>789</v>
      </c>
      <c r="E99" s="170"/>
      <c r="F99" s="170"/>
      <c r="G99" s="170"/>
      <c r="H99" s="170"/>
      <c r="I99" s="170"/>
      <c r="J99" s="171">
        <f>J145</f>
        <v>0</v>
      </c>
      <c r="K99" s="168"/>
      <c r="L99" s="172"/>
    </row>
    <row r="100" spans="1:65" s="10" customFormat="1" ht="19.899999999999999" customHeight="1">
      <c r="B100" s="167"/>
      <c r="C100" s="168"/>
      <c r="D100" s="169" t="s">
        <v>790</v>
      </c>
      <c r="E100" s="170"/>
      <c r="F100" s="170"/>
      <c r="G100" s="170"/>
      <c r="H100" s="170"/>
      <c r="I100" s="170"/>
      <c r="J100" s="171">
        <f>J149</f>
        <v>0</v>
      </c>
      <c r="K100" s="168"/>
      <c r="L100" s="172"/>
    </row>
    <row r="101" spans="1:65" s="10" customFormat="1" ht="19.899999999999999" customHeight="1">
      <c r="B101" s="167"/>
      <c r="C101" s="168"/>
      <c r="D101" s="169" t="s">
        <v>791</v>
      </c>
      <c r="E101" s="170"/>
      <c r="F101" s="170"/>
      <c r="G101" s="170"/>
      <c r="H101" s="170"/>
      <c r="I101" s="170"/>
      <c r="J101" s="171">
        <f>J152</f>
        <v>0</v>
      </c>
      <c r="K101" s="168"/>
      <c r="L101" s="172"/>
    </row>
    <row r="102" spans="1:65" s="10" customFormat="1" ht="19.899999999999999" customHeight="1">
      <c r="B102" s="167"/>
      <c r="C102" s="168"/>
      <c r="D102" s="169" t="s">
        <v>792</v>
      </c>
      <c r="E102" s="170"/>
      <c r="F102" s="170"/>
      <c r="G102" s="170"/>
      <c r="H102" s="170"/>
      <c r="I102" s="170"/>
      <c r="J102" s="171">
        <f>J154</f>
        <v>0</v>
      </c>
      <c r="K102" s="168"/>
      <c r="L102" s="172"/>
    </row>
    <row r="103" spans="1:65" s="10" customFormat="1" ht="19.899999999999999" customHeight="1">
      <c r="B103" s="167"/>
      <c r="C103" s="168"/>
      <c r="D103" s="169" t="s">
        <v>793</v>
      </c>
      <c r="E103" s="170"/>
      <c r="F103" s="170"/>
      <c r="G103" s="170"/>
      <c r="H103" s="170"/>
      <c r="I103" s="170"/>
      <c r="J103" s="171">
        <f>J156</f>
        <v>0</v>
      </c>
      <c r="K103" s="168"/>
      <c r="L103" s="172"/>
    </row>
    <row r="104" spans="1:65" s="2" customFormat="1" ht="21.75" customHeight="1">
      <c r="A104" s="34"/>
      <c r="B104" s="35"/>
      <c r="C104" s="36"/>
      <c r="D104" s="36"/>
      <c r="E104" s="36"/>
      <c r="F104" s="36"/>
      <c r="G104" s="36"/>
      <c r="H104" s="36"/>
      <c r="I104" s="36"/>
      <c r="J104" s="36"/>
      <c r="K104" s="36"/>
      <c r="L104" s="51"/>
      <c r="S104" s="34"/>
      <c r="T104" s="34"/>
      <c r="U104" s="34"/>
      <c r="V104" s="34"/>
      <c r="W104" s="34"/>
      <c r="X104" s="34"/>
      <c r="Y104" s="34"/>
      <c r="Z104" s="34"/>
      <c r="AA104" s="34"/>
      <c r="AB104" s="34"/>
      <c r="AC104" s="34"/>
      <c r="AD104" s="34"/>
      <c r="AE104" s="34"/>
    </row>
    <row r="105" spans="1:65" s="2" customFormat="1" ht="6.95" customHeight="1">
      <c r="A105" s="34"/>
      <c r="B105" s="35"/>
      <c r="C105" s="36"/>
      <c r="D105" s="36"/>
      <c r="E105" s="36"/>
      <c r="F105" s="36"/>
      <c r="G105" s="36"/>
      <c r="H105" s="36"/>
      <c r="I105" s="36"/>
      <c r="J105" s="36"/>
      <c r="K105" s="36"/>
      <c r="L105" s="51"/>
      <c r="S105" s="34"/>
      <c r="T105" s="34"/>
      <c r="U105" s="34"/>
      <c r="V105" s="34"/>
      <c r="W105" s="34"/>
      <c r="X105" s="34"/>
      <c r="Y105" s="34"/>
      <c r="Z105" s="34"/>
      <c r="AA105" s="34"/>
      <c r="AB105" s="34"/>
      <c r="AC105" s="34"/>
      <c r="AD105" s="34"/>
      <c r="AE105" s="34"/>
    </row>
    <row r="106" spans="1:65" s="2" customFormat="1" ht="29.25" customHeight="1">
      <c r="A106" s="34"/>
      <c r="B106" s="35"/>
      <c r="C106" s="160" t="s">
        <v>124</v>
      </c>
      <c r="D106" s="36"/>
      <c r="E106" s="36"/>
      <c r="F106" s="36"/>
      <c r="G106" s="36"/>
      <c r="H106" s="36"/>
      <c r="I106" s="36"/>
      <c r="J106" s="173">
        <f>ROUND(J107 + J108 + J109 + J110 + J111 + J112,2)</f>
        <v>0</v>
      </c>
      <c r="K106" s="36"/>
      <c r="L106" s="51"/>
      <c r="N106" s="174" t="s">
        <v>44</v>
      </c>
      <c r="S106" s="34"/>
      <c r="T106" s="34"/>
      <c r="U106" s="34"/>
      <c r="V106" s="34"/>
      <c r="W106" s="34"/>
      <c r="X106" s="34"/>
      <c r="Y106" s="34"/>
      <c r="Z106" s="34"/>
      <c r="AA106" s="34"/>
      <c r="AB106" s="34"/>
      <c r="AC106" s="34"/>
      <c r="AD106" s="34"/>
      <c r="AE106" s="34"/>
    </row>
    <row r="107" spans="1:65" s="2" customFormat="1" ht="18" customHeight="1">
      <c r="A107" s="34"/>
      <c r="B107" s="35"/>
      <c r="C107" s="36"/>
      <c r="D107" s="287" t="s">
        <v>125</v>
      </c>
      <c r="E107" s="284"/>
      <c r="F107" s="284"/>
      <c r="G107" s="36"/>
      <c r="H107" s="36"/>
      <c r="I107" s="36"/>
      <c r="J107" s="110">
        <v>0</v>
      </c>
      <c r="K107" s="36"/>
      <c r="L107" s="175"/>
      <c r="M107" s="176"/>
      <c r="N107" s="177" t="s">
        <v>45</v>
      </c>
      <c r="O107" s="176"/>
      <c r="P107" s="176"/>
      <c r="Q107" s="176"/>
      <c r="R107" s="176"/>
      <c r="S107" s="178"/>
      <c r="T107" s="178"/>
      <c r="U107" s="178"/>
      <c r="V107" s="178"/>
      <c r="W107" s="178"/>
      <c r="X107" s="178"/>
      <c r="Y107" s="178"/>
      <c r="Z107" s="178"/>
      <c r="AA107" s="178"/>
      <c r="AB107" s="178"/>
      <c r="AC107" s="178"/>
      <c r="AD107" s="178"/>
      <c r="AE107" s="178"/>
      <c r="AF107" s="176"/>
      <c r="AG107" s="176"/>
      <c r="AH107" s="176"/>
      <c r="AI107" s="176"/>
      <c r="AJ107" s="176"/>
      <c r="AK107" s="176"/>
      <c r="AL107" s="176"/>
      <c r="AM107" s="176"/>
      <c r="AN107" s="176"/>
      <c r="AO107" s="176"/>
      <c r="AP107" s="176"/>
      <c r="AQ107" s="176"/>
      <c r="AR107" s="176"/>
      <c r="AS107" s="176"/>
      <c r="AT107" s="176"/>
      <c r="AU107" s="176"/>
      <c r="AV107" s="176"/>
      <c r="AW107" s="176"/>
      <c r="AX107" s="176"/>
      <c r="AY107" s="179" t="s">
        <v>95</v>
      </c>
      <c r="AZ107" s="176"/>
      <c r="BA107" s="176"/>
      <c r="BB107" s="176"/>
      <c r="BC107" s="176"/>
      <c r="BD107" s="176"/>
      <c r="BE107" s="180">
        <f t="shared" ref="BE107:BE112" si="0">IF(N107="základní",J107,0)</f>
        <v>0</v>
      </c>
      <c r="BF107" s="180">
        <f t="shared" ref="BF107:BF112" si="1">IF(N107="snížená",J107,0)</f>
        <v>0</v>
      </c>
      <c r="BG107" s="180">
        <f t="shared" ref="BG107:BG112" si="2">IF(N107="zákl. přenesená",J107,0)</f>
        <v>0</v>
      </c>
      <c r="BH107" s="180">
        <f t="shared" ref="BH107:BH112" si="3">IF(N107="sníž. přenesená",J107,0)</f>
        <v>0</v>
      </c>
      <c r="BI107" s="180">
        <f t="shared" ref="BI107:BI112" si="4">IF(N107="nulová",J107,0)</f>
        <v>0</v>
      </c>
      <c r="BJ107" s="179" t="s">
        <v>88</v>
      </c>
      <c r="BK107" s="176"/>
      <c r="BL107" s="176"/>
      <c r="BM107" s="176"/>
    </row>
    <row r="108" spans="1:65" s="2" customFormat="1" ht="18" customHeight="1">
      <c r="A108" s="34"/>
      <c r="B108" s="35"/>
      <c r="C108" s="36"/>
      <c r="D108" s="287" t="s">
        <v>126</v>
      </c>
      <c r="E108" s="284"/>
      <c r="F108" s="284"/>
      <c r="G108" s="36"/>
      <c r="H108" s="36"/>
      <c r="I108" s="36"/>
      <c r="J108" s="110">
        <v>0</v>
      </c>
      <c r="K108" s="36"/>
      <c r="L108" s="175"/>
      <c r="M108" s="176"/>
      <c r="N108" s="177" t="s">
        <v>45</v>
      </c>
      <c r="O108" s="176"/>
      <c r="P108" s="176"/>
      <c r="Q108" s="176"/>
      <c r="R108" s="176"/>
      <c r="S108" s="178"/>
      <c r="T108" s="178"/>
      <c r="U108" s="178"/>
      <c r="V108" s="178"/>
      <c r="W108" s="178"/>
      <c r="X108" s="178"/>
      <c r="Y108" s="178"/>
      <c r="Z108" s="178"/>
      <c r="AA108" s="178"/>
      <c r="AB108" s="178"/>
      <c r="AC108" s="178"/>
      <c r="AD108" s="178"/>
      <c r="AE108" s="178"/>
      <c r="AF108" s="176"/>
      <c r="AG108" s="176"/>
      <c r="AH108" s="176"/>
      <c r="AI108" s="176"/>
      <c r="AJ108" s="176"/>
      <c r="AK108" s="176"/>
      <c r="AL108" s="176"/>
      <c r="AM108" s="176"/>
      <c r="AN108" s="176"/>
      <c r="AO108" s="176"/>
      <c r="AP108" s="176"/>
      <c r="AQ108" s="176"/>
      <c r="AR108" s="176"/>
      <c r="AS108" s="176"/>
      <c r="AT108" s="176"/>
      <c r="AU108" s="176"/>
      <c r="AV108" s="176"/>
      <c r="AW108" s="176"/>
      <c r="AX108" s="176"/>
      <c r="AY108" s="179" t="s">
        <v>95</v>
      </c>
      <c r="AZ108" s="176"/>
      <c r="BA108" s="176"/>
      <c r="BB108" s="176"/>
      <c r="BC108" s="176"/>
      <c r="BD108" s="176"/>
      <c r="BE108" s="180">
        <f t="shared" si="0"/>
        <v>0</v>
      </c>
      <c r="BF108" s="180">
        <f t="shared" si="1"/>
        <v>0</v>
      </c>
      <c r="BG108" s="180">
        <f t="shared" si="2"/>
        <v>0</v>
      </c>
      <c r="BH108" s="180">
        <f t="shared" si="3"/>
        <v>0</v>
      </c>
      <c r="BI108" s="180">
        <f t="shared" si="4"/>
        <v>0</v>
      </c>
      <c r="BJ108" s="179" t="s">
        <v>88</v>
      </c>
      <c r="BK108" s="176"/>
      <c r="BL108" s="176"/>
      <c r="BM108" s="176"/>
    </row>
    <row r="109" spans="1:65" s="2" customFormat="1" ht="18" customHeight="1">
      <c r="A109" s="34"/>
      <c r="B109" s="35"/>
      <c r="C109" s="36"/>
      <c r="D109" s="287" t="s">
        <v>127</v>
      </c>
      <c r="E109" s="284"/>
      <c r="F109" s="284"/>
      <c r="G109" s="36"/>
      <c r="H109" s="36"/>
      <c r="I109" s="36"/>
      <c r="J109" s="110">
        <v>0</v>
      </c>
      <c r="K109" s="36"/>
      <c r="L109" s="175"/>
      <c r="M109" s="176"/>
      <c r="N109" s="177" t="s">
        <v>45</v>
      </c>
      <c r="O109" s="176"/>
      <c r="P109" s="176"/>
      <c r="Q109" s="176"/>
      <c r="R109" s="176"/>
      <c r="S109" s="178"/>
      <c r="T109" s="178"/>
      <c r="U109" s="178"/>
      <c r="V109" s="178"/>
      <c r="W109" s="178"/>
      <c r="X109" s="178"/>
      <c r="Y109" s="178"/>
      <c r="Z109" s="178"/>
      <c r="AA109" s="178"/>
      <c r="AB109" s="178"/>
      <c r="AC109" s="178"/>
      <c r="AD109" s="178"/>
      <c r="AE109" s="178"/>
      <c r="AF109" s="176"/>
      <c r="AG109" s="176"/>
      <c r="AH109" s="176"/>
      <c r="AI109" s="176"/>
      <c r="AJ109" s="176"/>
      <c r="AK109" s="176"/>
      <c r="AL109" s="176"/>
      <c r="AM109" s="176"/>
      <c r="AN109" s="176"/>
      <c r="AO109" s="176"/>
      <c r="AP109" s="176"/>
      <c r="AQ109" s="176"/>
      <c r="AR109" s="176"/>
      <c r="AS109" s="176"/>
      <c r="AT109" s="176"/>
      <c r="AU109" s="176"/>
      <c r="AV109" s="176"/>
      <c r="AW109" s="176"/>
      <c r="AX109" s="176"/>
      <c r="AY109" s="179" t="s">
        <v>95</v>
      </c>
      <c r="AZ109" s="176"/>
      <c r="BA109" s="176"/>
      <c r="BB109" s="176"/>
      <c r="BC109" s="176"/>
      <c r="BD109" s="176"/>
      <c r="BE109" s="180">
        <f t="shared" si="0"/>
        <v>0</v>
      </c>
      <c r="BF109" s="180">
        <f t="shared" si="1"/>
        <v>0</v>
      </c>
      <c r="BG109" s="180">
        <f t="shared" si="2"/>
        <v>0</v>
      </c>
      <c r="BH109" s="180">
        <f t="shared" si="3"/>
        <v>0</v>
      </c>
      <c r="BI109" s="180">
        <f t="shared" si="4"/>
        <v>0</v>
      </c>
      <c r="BJ109" s="179" t="s">
        <v>88</v>
      </c>
      <c r="BK109" s="176"/>
      <c r="BL109" s="176"/>
      <c r="BM109" s="176"/>
    </row>
    <row r="110" spans="1:65" s="2" customFormat="1" ht="18" customHeight="1">
      <c r="A110" s="34"/>
      <c r="B110" s="35"/>
      <c r="C110" s="36"/>
      <c r="D110" s="287" t="s">
        <v>128</v>
      </c>
      <c r="E110" s="284"/>
      <c r="F110" s="284"/>
      <c r="G110" s="36"/>
      <c r="H110" s="36"/>
      <c r="I110" s="36"/>
      <c r="J110" s="110">
        <v>0</v>
      </c>
      <c r="K110" s="36"/>
      <c r="L110" s="175"/>
      <c r="M110" s="176"/>
      <c r="N110" s="177" t="s">
        <v>45</v>
      </c>
      <c r="O110" s="176"/>
      <c r="P110" s="176"/>
      <c r="Q110" s="176"/>
      <c r="R110" s="176"/>
      <c r="S110" s="178"/>
      <c r="T110" s="178"/>
      <c r="U110" s="178"/>
      <c r="V110" s="178"/>
      <c r="W110" s="178"/>
      <c r="X110" s="178"/>
      <c r="Y110" s="178"/>
      <c r="Z110" s="178"/>
      <c r="AA110" s="178"/>
      <c r="AB110" s="178"/>
      <c r="AC110" s="178"/>
      <c r="AD110" s="178"/>
      <c r="AE110" s="178"/>
      <c r="AF110" s="176"/>
      <c r="AG110" s="176"/>
      <c r="AH110" s="176"/>
      <c r="AI110" s="176"/>
      <c r="AJ110" s="176"/>
      <c r="AK110" s="176"/>
      <c r="AL110" s="176"/>
      <c r="AM110" s="176"/>
      <c r="AN110" s="176"/>
      <c r="AO110" s="176"/>
      <c r="AP110" s="176"/>
      <c r="AQ110" s="176"/>
      <c r="AR110" s="176"/>
      <c r="AS110" s="176"/>
      <c r="AT110" s="176"/>
      <c r="AU110" s="176"/>
      <c r="AV110" s="176"/>
      <c r="AW110" s="176"/>
      <c r="AX110" s="176"/>
      <c r="AY110" s="179" t="s">
        <v>95</v>
      </c>
      <c r="AZ110" s="176"/>
      <c r="BA110" s="176"/>
      <c r="BB110" s="176"/>
      <c r="BC110" s="176"/>
      <c r="BD110" s="176"/>
      <c r="BE110" s="180">
        <f t="shared" si="0"/>
        <v>0</v>
      </c>
      <c r="BF110" s="180">
        <f t="shared" si="1"/>
        <v>0</v>
      </c>
      <c r="BG110" s="180">
        <f t="shared" si="2"/>
        <v>0</v>
      </c>
      <c r="BH110" s="180">
        <f t="shared" si="3"/>
        <v>0</v>
      </c>
      <c r="BI110" s="180">
        <f t="shared" si="4"/>
        <v>0</v>
      </c>
      <c r="BJ110" s="179" t="s">
        <v>88</v>
      </c>
      <c r="BK110" s="176"/>
      <c r="BL110" s="176"/>
      <c r="BM110" s="176"/>
    </row>
    <row r="111" spans="1:65" s="2" customFormat="1" ht="18" customHeight="1">
      <c r="A111" s="34"/>
      <c r="B111" s="35"/>
      <c r="C111" s="36"/>
      <c r="D111" s="287" t="s">
        <v>129</v>
      </c>
      <c r="E111" s="284"/>
      <c r="F111" s="284"/>
      <c r="G111" s="36"/>
      <c r="H111" s="36"/>
      <c r="I111" s="36"/>
      <c r="J111" s="110">
        <v>0</v>
      </c>
      <c r="K111" s="36"/>
      <c r="L111" s="175"/>
      <c r="M111" s="176"/>
      <c r="N111" s="177" t="s">
        <v>45</v>
      </c>
      <c r="O111" s="176"/>
      <c r="P111" s="176"/>
      <c r="Q111" s="176"/>
      <c r="R111" s="176"/>
      <c r="S111" s="178"/>
      <c r="T111" s="178"/>
      <c r="U111" s="178"/>
      <c r="V111" s="178"/>
      <c r="W111" s="178"/>
      <c r="X111" s="178"/>
      <c r="Y111" s="178"/>
      <c r="Z111" s="178"/>
      <c r="AA111" s="178"/>
      <c r="AB111" s="178"/>
      <c r="AC111" s="178"/>
      <c r="AD111" s="178"/>
      <c r="AE111" s="178"/>
      <c r="AF111" s="176"/>
      <c r="AG111" s="176"/>
      <c r="AH111" s="176"/>
      <c r="AI111" s="176"/>
      <c r="AJ111" s="176"/>
      <c r="AK111" s="176"/>
      <c r="AL111" s="176"/>
      <c r="AM111" s="176"/>
      <c r="AN111" s="176"/>
      <c r="AO111" s="176"/>
      <c r="AP111" s="176"/>
      <c r="AQ111" s="176"/>
      <c r="AR111" s="176"/>
      <c r="AS111" s="176"/>
      <c r="AT111" s="176"/>
      <c r="AU111" s="176"/>
      <c r="AV111" s="176"/>
      <c r="AW111" s="176"/>
      <c r="AX111" s="176"/>
      <c r="AY111" s="179" t="s">
        <v>95</v>
      </c>
      <c r="AZ111" s="176"/>
      <c r="BA111" s="176"/>
      <c r="BB111" s="176"/>
      <c r="BC111" s="176"/>
      <c r="BD111" s="176"/>
      <c r="BE111" s="180">
        <f t="shared" si="0"/>
        <v>0</v>
      </c>
      <c r="BF111" s="180">
        <f t="shared" si="1"/>
        <v>0</v>
      </c>
      <c r="BG111" s="180">
        <f t="shared" si="2"/>
        <v>0</v>
      </c>
      <c r="BH111" s="180">
        <f t="shared" si="3"/>
        <v>0</v>
      </c>
      <c r="BI111" s="180">
        <f t="shared" si="4"/>
        <v>0</v>
      </c>
      <c r="BJ111" s="179" t="s">
        <v>88</v>
      </c>
      <c r="BK111" s="176"/>
      <c r="BL111" s="176"/>
      <c r="BM111" s="176"/>
    </row>
    <row r="112" spans="1:65" s="2" customFormat="1" ht="18" customHeight="1">
      <c r="A112" s="34"/>
      <c r="B112" s="35"/>
      <c r="C112" s="36"/>
      <c r="D112" s="109" t="s">
        <v>130</v>
      </c>
      <c r="E112" s="36"/>
      <c r="F112" s="36"/>
      <c r="G112" s="36"/>
      <c r="H112" s="36"/>
      <c r="I112" s="36"/>
      <c r="J112" s="110">
        <f>ROUND(J30*T112,2)</f>
        <v>0</v>
      </c>
      <c r="K112" s="36"/>
      <c r="L112" s="175"/>
      <c r="M112" s="176"/>
      <c r="N112" s="177" t="s">
        <v>45</v>
      </c>
      <c r="O112" s="176"/>
      <c r="P112" s="176"/>
      <c r="Q112" s="176"/>
      <c r="R112" s="176"/>
      <c r="S112" s="178"/>
      <c r="T112" s="178"/>
      <c r="U112" s="178"/>
      <c r="V112" s="178"/>
      <c r="W112" s="178"/>
      <c r="X112" s="178"/>
      <c r="Y112" s="178"/>
      <c r="Z112" s="178"/>
      <c r="AA112" s="178"/>
      <c r="AB112" s="178"/>
      <c r="AC112" s="178"/>
      <c r="AD112" s="178"/>
      <c r="AE112" s="178"/>
      <c r="AF112" s="176"/>
      <c r="AG112" s="176"/>
      <c r="AH112" s="176"/>
      <c r="AI112" s="176"/>
      <c r="AJ112" s="176"/>
      <c r="AK112" s="176"/>
      <c r="AL112" s="176"/>
      <c r="AM112" s="176"/>
      <c r="AN112" s="176"/>
      <c r="AO112" s="176"/>
      <c r="AP112" s="176"/>
      <c r="AQ112" s="176"/>
      <c r="AR112" s="176"/>
      <c r="AS112" s="176"/>
      <c r="AT112" s="176"/>
      <c r="AU112" s="176"/>
      <c r="AV112" s="176"/>
      <c r="AW112" s="176"/>
      <c r="AX112" s="176"/>
      <c r="AY112" s="179" t="s">
        <v>131</v>
      </c>
      <c r="AZ112" s="176"/>
      <c r="BA112" s="176"/>
      <c r="BB112" s="176"/>
      <c r="BC112" s="176"/>
      <c r="BD112" s="176"/>
      <c r="BE112" s="180">
        <f t="shared" si="0"/>
        <v>0</v>
      </c>
      <c r="BF112" s="180">
        <f t="shared" si="1"/>
        <v>0</v>
      </c>
      <c r="BG112" s="180">
        <f t="shared" si="2"/>
        <v>0</v>
      </c>
      <c r="BH112" s="180">
        <f t="shared" si="3"/>
        <v>0</v>
      </c>
      <c r="BI112" s="180">
        <f t="shared" si="4"/>
        <v>0</v>
      </c>
      <c r="BJ112" s="179" t="s">
        <v>88</v>
      </c>
      <c r="BK112" s="176"/>
      <c r="BL112" s="176"/>
      <c r="BM112" s="176"/>
    </row>
    <row r="113" spans="1:31" s="2" customFormat="1" ht="11.25">
      <c r="A113" s="34"/>
      <c r="B113" s="35"/>
      <c r="C113" s="36"/>
      <c r="D113" s="36"/>
      <c r="E113" s="36"/>
      <c r="F113" s="36"/>
      <c r="G113" s="36"/>
      <c r="H113" s="36"/>
      <c r="I113" s="36"/>
      <c r="J113" s="36"/>
      <c r="K113" s="36"/>
      <c r="L113" s="51"/>
      <c r="S113" s="34"/>
      <c r="T113" s="34"/>
      <c r="U113" s="34"/>
      <c r="V113" s="34"/>
      <c r="W113" s="34"/>
      <c r="X113" s="34"/>
      <c r="Y113" s="34"/>
      <c r="Z113" s="34"/>
      <c r="AA113" s="34"/>
      <c r="AB113" s="34"/>
      <c r="AC113" s="34"/>
      <c r="AD113" s="34"/>
      <c r="AE113" s="34"/>
    </row>
    <row r="114" spans="1:31" s="2" customFormat="1" ht="29.25" customHeight="1">
      <c r="A114" s="34"/>
      <c r="B114" s="35"/>
      <c r="C114" s="118" t="s">
        <v>105</v>
      </c>
      <c r="D114" s="119"/>
      <c r="E114" s="119"/>
      <c r="F114" s="119"/>
      <c r="G114" s="119"/>
      <c r="H114" s="119"/>
      <c r="I114" s="119"/>
      <c r="J114" s="120">
        <f>ROUND(J96+J106,2)</f>
        <v>0</v>
      </c>
      <c r="K114" s="119"/>
      <c r="L114" s="51"/>
      <c r="S114" s="34"/>
      <c r="T114" s="34"/>
      <c r="U114" s="34"/>
      <c r="V114" s="34"/>
      <c r="W114" s="34"/>
      <c r="X114" s="34"/>
      <c r="Y114" s="34"/>
      <c r="Z114" s="34"/>
      <c r="AA114" s="34"/>
      <c r="AB114" s="34"/>
      <c r="AC114" s="34"/>
      <c r="AD114" s="34"/>
      <c r="AE114" s="34"/>
    </row>
    <row r="115" spans="1:31" s="2" customFormat="1" ht="6.95" customHeight="1">
      <c r="A115" s="34"/>
      <c r="B115" s="54"/>
      <c r="C115" s="55"/>
      <c r="D115" s="55"/>
      <c r="E115" s="55"/>
      <c r="F115" s="55"/>
      <c r="G115" s="55"/>
      <c r="H115" s="55"/>
      <c r="I115" s="55"/>
      <c r="J115" s="55"/>
      <c r="K115" s="55"/>
      <c r="L115" s="51"/>
      <c r="S115" s="34"/>
      <c r="T115" s="34"/>
      <c r="U115" s="34"/>
      <c r="V115" s="34"/>
      <c r="W115" s="34"/>
      <c r="X115" s="34"/>
      <c r="Y115" s="34"/>
      <c r="Z115" s="34"/>
      <c r="AA115" s="34"/>
      <c r="AB115" s="34"/>
      <c r="AC115" s="34"/>
      <c r="AD115" s="34"/>
      <c r="AE115" s="34"/>
    </row>
    <row r="119" spans="1:31" s="2" customFormat="1" ht="6.95" customHeight="1">
      <c r="A119" s="34"/>
      <c r="B119" s="56"/>
      <c r="C119" s="57"/>
      <c r="D119" s="57"/>
      <c r="E119" s="57"/>
      <c r="F119" s="57"/>
      <c r="G119" s="57"/>
      <c r="H119" s="57"/>
      <c r="I119" s="57"/>
      <c r="J119" s="57"/>
      <c r="K119" s="57"/>
      <c r="L119" s="51"/>
      <c r="S119" s="34"/>
      <c r="T119" s="34"/>
      <c r="U119" s="34"/>
      <c r="V119" s="34"/>
      <c r="W119" s="34"/>
      <c r="X119" s="34"/>
      <c r="Y119" s="34"/>
      <c r="Z119" s="34"/>
      <c r="AA119" s="34"/>
      <c r="AB119" s="34"/>
      <c r="AC119" s="34"/>
      <c r="AD119" s="34"/>
      <c r="AE119" s="34"/>
    </row>
    <row r="120" spans="1:31" s="2" customFormat="1" ht="24.95" customHeight="1">
      <c r="A120" s="34"/>
      <c r="B120" s="35"/>
      <c r="C120" s="22" t="s">
        <v>132</v>
      </c>
      <c r="D120" s="36"/>
      <c r="E120" s="36"/>
      <c r="F120" s="36"/>
      <c r="G120" s="36"/>
      <c r="H120" s="36"/>
      <c r="I120" s="36"/>
      <c r="J120" s="36"/>
      <c r="K120" s="36"/>
      <c r="L120" s="51"/>
      <c r="S120" s="34"/>
      <c r="T120" s="34"/>
      <c r="U120" s="34"/>
      <c r="V120" s="34"/>
      <c r="W120" s="34"/>
      <c r="X120" s="34"/>
      <c r="Y120" s="34"/>
      <c r="Z120" s="34"/>
      <c r="AA120" s="34"/>
      <c r="AB120" s="34"/>
      <c r="AC120" s="34"/>
      <c r="AD120" s="34"/>
      <c r="AE120" s="34"/>
    </row>
    <row r="121" spans="1:31" s="2" customFormat="1" ht="6.95" customHeight="1">
      <c r="A121" s="34"/>
      <c r="B121" s="35"/>
      <c r="C121" s="36"/>
      <c r="D121" s="36"/>
      <c r="E121" s="36"/>
      <c r="F121" s="36"/>
      <c r="G121" s="36"/>
      <c r="H121" s="36"/>
      <c r="I121" s="36"/>
      <c r="J121" s="36"/>
      <c r="K121" s="36"/>
      <c r="L121" s="51"/>
      <c r="S121" s="34"/>
      <c r="T121" s="34"/>
      <c r="U121" s="34"/>
      <c r="V121" s="34"/>
      <c r="W121" s="34"/>
      <c r="X121" s="34"/>
      <c r="Y121" s="34"/>
      <c r="Z121" s="34"/>
      <c r="AA121" s="34"/>
      <c r="AB121" s="34"/>
      <c r="AC121" s="34"/>
      <c r="AD121" s="34"/>
      <c r="AE121" s="34"/>
    </row>
    <row r="122" spans="1:31" s="2" customFormat="1" ht="12" customHeight="1">
      <c r="A122" s="34"/>
      <c r="B122" s="35"/>
      <c r="C122" s="28" t="s">
        <v>16</v>
      </c>
      <c r="D122" s="36"/>
      <c r="E122" s="36"/>
      <c r="F122" s="36"/>
      <c r="G122" s="36"/>
      <c r="H122" s="36"/>
      <c r="I122" s="36"/>
      <c r="J122" s="36"/>
      <c r="K122" s="36"/>
      <c r="L122" s="51"/>
      <c r="S122" s="34"/>
      <c r="T122" s="34"/>
      <c r="U122" s="34"/>
      <c r="V122" s="34"/>
      <c r="W122" s="34"/>
      <c r="X122" s="34"/>
      <c r="Y122" s="34"/>
      <c r="Z122" s="34"/>
      <c r="AA122" s="34"/>
      <c r="AB122" s="34"/>
      <c r="AC122" s="34"/>
      <c r="AD122" s="34"/>
      <c r="AE122" s="34"/>
    </row>
    <row r="123" spans="1:31" s="2" customFormat="1" ht="16.5" customHeight="1">
      <c r="A123" s="34"/>
      <c r="B123" s="35"/>
      <c r="C123" s="36"/>
      <c r="D123" s="36"/>
      <c r="E123" s="319" t="str">
        <f>E7</f>
        <v>Chodník při ulici Družstevní - Bořanovice</v>
      </c>
      <c r="F123" s="320"/>
      <c r="G123" s="320"/>
      <c r="H123" s="320"/>
      <c r="I123" s="36"/>
      <c r="J123" s="36"/>
      <c r="K123" s="36"/>
      <c r="L123" s="51"/>
      <c r="S123" s="34"/>
      <c r="T123" s="34"/>
      <c r="U123" s="34"/>
      <c r="V123" s="34"/>
      <c r="W123" s="34"/>
      <c r="X123" s="34"/>
      <c r="Y123" s="34"/>
      <c r="Z123" s="34"/>
      <c r="AA123" s="34"/>
      <c r="AB123" s="34"/>
      <c r="AC123" s="34"/>
      <c r="AD123" s="34"/>
      <c r="AE123" s="34"/>
    </row>
    <row r="124" spans="1:31" s="2" customFormat="1" ht="12" customHeight="1">
      <c r="A124" s="34"/>
      <c r="B124" s="35"/>
      <c r="C124" s="28" t="s">
        <v>107</v>
      </c>
      <c r="D124" s="36"/>
      <c r="E124" s="36"/>
      <c r="F124" s="36"/>
      <c r="G124" s="36"/>
      <c r="H124" s="36"/>
      <c r="I124" s="36"/>
      <c r="J124" s="36"/>
      <c r="K124" s="36"/>
      <c r="L124" s="51"/>
      <c r="S124" s="34"/>
      <c r="T124" s="34"/>
      <c r="U124" s="34"/>
      <c r="V124" s="34"/>
      <c r="W124" s="34"/>
      <c r="X124" s="34"/>
      <c r="Y124" s="34"/>
      <c r="Z124" s="34"/>
      <c r="AA124" s="34"/>
      <c r="AB124" s="34"/>
      <c r="AC124" s="34"/>
      <c r="AD124" s="34"/>
      <c r="AE124" s="34"/>
    </row>
    <row r="125" spans="1:31" s="2" customFormat="1" ht="16.5" customHeight="1">
      <c r="A125" s="34"/>
      <c r="B125" s="35"/>
      <c r="C125" s="36"/>
      <c r="D125" s="36"/>
      <c r="E125" s="265" t="str">
        <f>E9</f>
        <v>SO 900 - VRN</v>
      </c>
      <c r="F125" s="321"/>
      <c r="G125" s="321"/>
      <c r="H125" s="321"/>
      <c r="I125" s="36"/>
      <c r="J125" s="36"/>
      <c r="K125" s="36"/>
      <c r="L125" s="51"/>
      <c r="S125" s="34"/>
      <c r="T125" s="34"/>
      <c r="U125" s="34"/>
      <c r="V125" s="34"/>
      <c r="W125" s="34"/>
      <c r="X125" s="34"/>
      <c r="Y125" s="34"/>
      <c r="Z125" s="34"/>
      <c r="AA125" s="34"/>
      <c r="AB125" s="34"/>
      <c r="AC125" s="34"/>
      <c r="AD125" s="34"/>
      <c r="AE125" s="34"/>
    </row>
    <row r="126" spans="1:31" s="2" customFormat="1" ht="6.95" customHeight="1">
      <c r="A126" s="34"/>
      <c r="B126" s="35"/>
      <c r="C126" s="36"/>
      <c r="D126" s="36"/>
      <c r="E126" s="36"/>
      <c r="F126" s="36"/>
      <c r="G126" s="36"/>
      <c r="H126" s="36"/>
      <c r="I126" s="36"/>
      <c r="J126" s="36"/>
      <c r="K126" s="36"/>
      <c r="L126" s="51"/>
      <c r="S126" s="34"/>
      <c r="T126" s="34"/>
      <c r="U126" s="34"/>
      <c r="V126" s="34"/>
      <c r="W126" s="34"/>
      <c r="X126" s="34"/>
      <c r="Y126" s="34"/>
      <c r="Z126" s="34"/>
      <c r="AA126" s="34"/>
      <c r="AB126" s="34"/>
      <c r="AC126" s="34"/>
      <c r="AD126" s="34"/>
      <c r="AE126" s="34"/>
    </row>
    <row r="127" spans="1:31" s="2" customFormat="1" ht="12" customHeight="1">
      <c r="A127" s="34"/>
      <c r="B127" s="35"/>
      <c r="C127" s="28" t="s">
        <v>20</v>
      </c>
      <c r="D127" s="36"/>
      <c r="E127" s="36"/>
      <c r="F127" s="26" t="str">
        <f>F12</f>
        <v>ul. Družstevní, Bořanovice</v>
      </c>
      <c r="G127" s="36"/>
      <c r="H127" s="36"/>
      <c r="I127" s="28" t="s">
        <v>22</v>
      </c>
      <c r="J127" s="66" t="str">
        <f>IF(J12="","",J12)</f>
        <v>Vyplň údaj</v>
      </c>
      <c r="K127" s="36"/>
      <c r="L127" s="51"/>
      <c r="S127" s="34"/>
      <c r="T127" s="34"/>
      <c r="U127" s="34"/>
      <c r="V127" s="34"/>
      <c r="W127" s="34"/>
      <c r="X127" s="34"/>
      <c r="Y127" s="34"/>
      <c r="Z127" s="34"/>
      <c r="AA127" s="34"/>
      <c r="AB127" s="34"/>
      <c r="AC127" s="34"/>
      <c r="AD127" s="34"/>
      <c r="AE127" s="34"/>
    </row>
    <row r="128" spans="1:31" s="2" customFormat="1" ht="6.95" customHeight="1">
      <c r="A128" s="34"/>
      <c r="B128" s="35"/>
      <c r="C128" s="36"/>
      <c r="D128" s="36"/>
      <c r="E128" s="36"/>
      <c r="F128" s="36"/>
      <c r="G128" s="36"/>
      <c r="H128" s="36"/>
      <c r="I128" s="36"/>
      <c r="J128" s="36"/>
      <c r="K128" s="36"/>
      <c r="L128" s="51"/>
      <c r="S128" s="34"/>
      <c r="T128" s="34"/>
      <c r="U128" s="34"/>
      <c r="V128" s="34"/>
      <c r="W128" s="34"/>
      <c r="X128" s="34"/>
      <c r="Y128" s="34"/>
      <c r="Z128" s="34"/>
      <c r="AA128" s="34"/>
      <c r="AB128" s="34"/>
      <c r="AC128" s="34"/>
      <c r="AD128" s="34"/>
      <c r="AE128" s="34"/>
    </row>
    <row r="129" spans="1:65" s="2" customFormat="1" ht="15.2" customHeight="1">
      <c r="A129" s="34"/>
      <c r="B129" s="35"/>
      <c r="C129" s="28" t="s">
        <v>23</v>
      </c>
      <c r="D129" s="36"/>
      <c r="E129" s="36"/>
      <c r="F129" s="26" t="str">
        <f>E15</f>
        <v>Technická správa komunikací hl. m. Prahy, a.s.</v>
      </c>
      <c r="G129" s="36"/>
      <c r="H129" s="36"/>
      <c r="I129" s="28" t="s">
        <v>31</v>
      </c>
      <c r="J129" s="31" t="str">
        <f>E21</f>
        <v>Sinpps s.r.o</v>
      </c>
      <c r="K129" s="36"/>
      <c r="L129" s="51"/>
      <c r="S129" s="34"/>
      <c r="T129" s="34"/>
      <c r="U129" s="34"/>
      <c r="V129" s="34"/>
      <c r="W129" s="34"/>
      <c r="X129" s="34"/>
      <c r="Y129" s="34"/>
      <c r="Z129" s="34"/>
      <c r="AA129" s="34"/>
      <c r="AB129" s="34"/>
      <c r="AC129" s="34"/>
      <c r="AD129" s="34"/>
      <c r="AE129" s="34"/>
    </row>
    <row r="130" spans="1:65" s="2" customFormat="1" ht="15.2" customHeight="1">
      <c r="A130" s="34"/>
      <c r="B130" s="35"/>
      <c r="C130" s="28" t="s">
        <v>29</v>
      </c>
      <c r="D130" s="36"/>
      <c r="E130" s="36"/>
      <c r="F130" s="26" t="str">
        <f>IF(E18="","",E18)</f>
        <v>Vyplň údaj</v>
      </c>
      <c r="G130" s="36"/>
      <c r="H130" s="36"/>
      <c r="I130" s="28" t="s">
        <v>35</v>
      </c>
      <c r="J130" s="31" t="str">
        <f>E24</f>
        <v>Sinpps s.r.o</v>
      </c>
      <c r="K130" s="36"/>
      <c r="L130" s="51"/>
      <c r="S130" s="34"/>
      <c r="T130" s="34"/>
      <c r="U130" s="34"/>
      <c r="V130" s="34"/>
      <c r="W130" s="34"/>
      <c r="X130" s="34"/>
      <c r="Y130" s="34"/>
      <c r="Z130" s="34"/>
      <c r="AA130" s="34"/>
      <c r="AB130" s="34"/>
      <c r="AC130" s="34"/>
      <c r="AD130" s="34"/>
      <c r="AE130" s="34"/>
    </row>
    <row r="131" spans="1:65" s="2" customFormat="1" ht="10.35" customHeight="1">
      <c r="A131" s="34"/>
      <c r="B131" s="35"/>
      <c r="C131" s="36"/>
      <c r="D131" s="36"/>
      <c r="E131" s="36"/>
      <c r="F131" s="36"/>
      <c r="G131" s="36"/>
      <c r="H131" s="36"/>
      <c r="I131" s="36"/>
      <c r="J131" s="36"/>
      <c r="K131" s="36"/>
      <c r="L131" s="51"/>
      <c r="S131" s="34"/>
      <c r="T131" s="34"/>
      <c r="U131" s="34"/>
      <c r="V131" s="34"/>
      <c r="W131" s="34"/>
      <c r="X131" s="34"/>
      <c r="Y131" s="34"/>
      <c r="Z131" s="34"/>
      <c r="AA131" s="34"/>
      <c r="AB131" s="34"/>
      <c r="AC131" s="34"/>
      <c r="AD131" s="34"/>
      <c r="AE131" s="34"/>
    </row>
    <row r="132" spans="1:65" s="11" customFormat="1" ht="29.25" customHeight="1">
      <c r="A132" s="181"/>
      <c r="B132" s="182"/>
      <c r="C132" s="183" t="s">
        <v>133</v>
      </c>
      <c r="D132" s="184" t="s">
        <v>65</v>
      </c>
      <c r="E132" s="184" t="s">
        <v>61</v>
      </c>
      <c r="F132" s="184" t="s">
        <v>62</v>
      </c>
      <c r="G132" s="184" t="s">
        <v>134</v>
      </c>
      <c r="H132" s="184" t="s">
        <v>135</v>
      </c>
      <c r="I132" s="184" t="s">
        <v>136</v>
      </c>
      <c r="J132" s="184" t="s">
        <v>112</v>
      </c>
      <c r="K132" s="185" t="s">
        <v>137</v>
      </c>
      <c r="L132" s="186"/>
      <c r="M132" s="75" t="s">
        <v>1</v>
      </c>
      <c r="N132" s="76" t="s">
        <v>44</v>
      </c>
      <c r="O132" s="76" t="s">
        <v>138</v>
      </c>
      <c r="P132" s="76" t="s">
        <v>139</v>
      </c>
      <c r="Q132" s="76" t="s">
        <v>140</v>
      </c>
      <c r="R132" s="76" t="s">
        <v>141</v>
      </c>
      <c r="S132" s="76" t="s">
        <v>142</v>
      </c>
      <c r="T132" s="77" t="s">
        <v>143</v>
      </c>
      <c r="U132" s="181"/>
      <c r="V132" s="181"/>
      <c r="W132" s="181"/>
      <c r="X132" s="181"/>
      <c r="Y132" s="181"/>
      <c r="Z132" s="181"/>
      <c r="AA132" s="181"/>
      <c r="AB132" s="181"/>
      <c r="AC132" s="181"/>
      <c r="AD132" s="181"/>
      <c r="AE132" s="181"/>
    </row>
    <row r="133" spans="1:65" s="2" customFormat="1" ht="22.9" customHeight="1">
      <c r="A133" s="34"/>
      <c r="B133" s="35"/>
      <c r="C133" s="82" t="s">
        <v>144</v>
      </c>
      <c r="D133" s="36"/>
      <c r="E133" s="36"/>
      <c r="F133" s="36"/>
      <c r="G133" s="36"/>
      <c r="H133" s="36"/>
      <c r="I133" s="36"/>
      <c r="J133" s="187">
        <f>BK133</f>
        <v>0</v>
      </c>
      <c r="K133" s="36"/>
      <c r="L133" s="37"/>
      <c r="M133" s="78"/>
      <c r="N133" s="188"/>
      <c r="O133" s="79"/>
      <c r="P133" s="189">
        <f>P134</f>
        <v>0</v>
      </c>
      <c r="Q133" s="79"/>
      <c r="R133" s="189">
        <f>R134</f>
        <v>0</v>
      </c>
      <c r="S133" s="79"/>
      <c r="T133" s="190">
        <f>T134</f>
        <v>0</v>
      </c>
      <c r="U133" s="34"/>
      <c r="V133" s="34"/>
      <c r="W133" s="34"/>
      <c r="X133" s="34"/>
      <c r="Y133" s="34"/>
      <c r="Z133" s="34"/>
      <c r="AA133" s="34"/>
      <c r="AB133" s="34"/>
      <c r="AC133" s="34"/>
      <c r="AD133" s="34"/>
      <c r="AE133" s="34"/>
      <c r="AT133" s="16" t="s">
        <v>79</v>
      </c>
      <c r="AU133" s="16" t="s">
        <v>114</v>
      </c>
      <c r="BK133" s="191">
        <f>BK134</f>
        <v>0</v>
      </c>
    </row>
    <row r="134" spans="1:65" s="12" customFormat="1" ht="25.9" customHeight="1">
      <c r="B134" s="192"/>
      <c r="C134" s="193"/>
      <c r="D134" s="194" t="s">
        <v>79</v>
      </c>
      <c r="E134" s="195" t="s">
        <v>95</v>
      </c>
      <c r="F134" s="195" t="s">
        <v>794</v>
      </c>
      <c r="G134" s="193"/>
      <c r="H134" s="193"/>
      <c r="I134" s="196"/>
      <c r="J134" s="197">
        <f>BK134</f>
        <v>0</v>
      </c>
      <c r="K134" s="193"/>
      <c r="L134" s="198"/>
      <c r="M134" s="199"/>
      <c r="N134" s="200"/>
      <c r="O134" s="200"/>
      <c r="P134" s="201">
        <f>P135+P145+P149+P152+P154+P156</f>
        <v>0</v>
      </c>
      <c r="Q134" s="200"/>
      <c r="R134" s="201">
        <f>R135+R145+R149+R152+R154+R156</f>
        <v>0</v>
      </c>
      <c r="S134" s="200"/>
      <c r="T134" s="202">
        <f>T135+T145+T149+T152+T154+T156</f>
        <v>0</v>
      </c>
      <c r="AR134" s="203" t="s">
        <v>183</v>
      </c>
      <c r="AT134" s="204" t="s">
        <v>79</v>
      </c>
      <c r="AU134" s="204" t="s">
        <v>80</v>
      </c>
      <c r="AY134" s="203" t="s">
        <v>147</v>
      </c>
      <c r="BK134" s="205">
        <f>BK135+BK145+BK149+BK152+BK154+BK156</f>
        <v>0</v>
      </c>
    </row>
    <row r="135" spans="1:65" s="12" customFormat="1" ht="22.9" customHeight="1">
      <c r="B135" s="192"/>
      <c r="C135" s="193"/>
      <c r="D135" s="194" t="s">
        <v>79</v>
      </c>
      <c r="E135" s="206" t="s">
        <v>795</v>
      </c>
      <c r="F135" s="206" t="s">
        <v>796</v>
      </c>
      <c r="G135" s="193"/>
      <c r="H135" s="193"/>
      <c r="I135" s="196"/>
      <c r="J135" s="207">
        <f>BK135</f>
        <v>0</v>
      </c>
      <c r="K135" s="193"/>
      <c r="L135" s="198"/>
      <c r="M135" s="199"/>
      <c r="N135" s="200"/>
      <c r="O135" s="200"/>
      <c r="P135" s="201">
        <f>SUM(P136:P144)</f>
        <v>0</v>
      </c>
      <c r="Q135" s="200"/>
      <c r="R135" s="201">
        <f>SUM(R136:R144)</f>
        <v>0</v>
      </c>
      <c r="S135" s="200"/>
      <c r="T135" s="202">
        <f>SUM(T136:T144)</f>
        <v>0</v>
      </c>
      <c r="AR135" s="203" t="s">
        <v>183</v>
      </c>
      <c r="AT135" s="204" t="s">
        <v>79</v>
      </c>
      <c r="AU135" s="204" t="s">
        <v>88</v>
      </c>
      <c r="AY135" s="203" t="s">
        <v>147</v>
      </c>
      <c r="BK135" s="205">
        <f>SUM(BK136:BK144)</f>
        <v>0</v>
      </c>
    </row>
    <row r="136" spans="1:65" s="2" customFormat="1" ht="24">
      <c r="A136" s="34"/>
      <c r="B136" s="35"/>
      <c r="C136" s="208" t="s">
        <v>88</v>
      </c>
      <c r="D136" s="208" t="s">
        <v>149</v>
      </c>
      <c r="E136" s="209" t="s">
        <v>797</v>
      </c>
      <c r="F136" s="210" t="s">
        <v>798</v>
      </c>
      <c r="G136" s="211" t="s">
        <v>275</v>
      </c>
      <c r="H136" s="212">
        <v>2</v>
      </c>
      <c r="I136" s="213"/>
      <c r="J136" s="214">
        <f t="shared" ref="J136:J144" si="5">ROUND(I136*H136,2)</f>
        <v>0</v>
      </c>
      <c r="K136" s="210" t="s">
        <v>153</v>
      </c>
      <c r="L136" s="37"/>
      <c r="M136" s="215" t="s">
        <v>1</v>
      </c>
      <c r="N136" s="216" t="s">
        <v>45</v>
      </c>
      <c r="O136" s="71"/>
      <c r="P136" s="217">
        <f t="shared" ref="P136:P144" si="6">O136*H136</f>
        <v>0</v>
      </c>
      <c r="Q136" s="217">
        <v>0</v>
      </c>
      <c r="R136" s="217">
        <f t="shared" ref="R136:R144" si="7">Q136*H136</f>
        <v>0</v>
      </c>
      <c r="S136" s="217">
        <v>0</v>
      </c>
      <c r="T136" s="218">
        <f t="shared" ref="T136:T144" si="8">S136*H136</f>
        <v>0</v>
      </c>
      <c r="U136" s="34"/>
      <c r="V136" s="34"/>
      <c r="W136" s="34"/>
      <c r="X136" s="34"/>
      <c r="Y136" s="34"/>
      <c r="Z136" s="34"/>
      <c r="AA136" s="34"/>
      <c r="AB136" s="34"/>
      <c r="AC136" s="34"/>
      <c r="AD136" s="34"/>
      <c r="AE136" s="34"/>
      <c r="AR136" s="219" t="s">
        <v>799</v>
      </c>
      <c r="AT136" s="219" t="s">
        <v>149</v>
      </c>
      <c r="AU136" s="219" t="s">
        <v>90</v>
      </c>
      <c r="AY136" s="16" t="s">
        <v>147</v>
      </c>
      <c r="BE136" s="114">
        <f t="shared" ref="BE136:BE144" si="9">IF(N136="základní",J136,0)</f>
        <v>0</v>
      </c>
      <c r="BF136" s="114">
        <f t="shared" ref="BF136:BF144" si="10">IF(N136="snížená",J136,0)</f>
        <v>0</v>
      </c>
      <c r="BG136" s="114">
        <f t="shared" ref="BG136:BG144" si="11">IF(N136="zákl. přenesená",J136,0)</f>
        <v>0</v>
      </c>
      <c r="BH136" s="114">
        <f t="shared" ref="BH136:BH144" si="12">IF(N136="sníž. přenesená",J136,0)</f>
        <v>0</v>
      </c>
      <c r="BI136" s="114">
        <f t="shared" ref="BI136:BI144" si="13">IF(N136="nulová",J136,0)</f>
        <v>0</v>
      </c>
      <c r="BJ136" s="16" t="s">
        <v>88</v>
      </c>
      <c r="BK136" s="114">
        <f t="shared" ref="BK136:BK144" si="14">ROUND(I136*H136,2)</f>
        <v>0</v>
      </c>
      <c r="BL136" s="16" t="s">
        <v>799</v>
      </c>
      <c r="BM136" s="219" t="s">
        <v>800</v>
      </c>
    </row>
    <row r="137" spans="1:65" s="2" customFormat="1" ht="24">
      <c r="A137" s="34"/>
      <c r="B137" s="35"/>
      <c r="C137" s="208" t="s">
        <v>90</v>
      </c>
      <c r="D137" s="208" t="s">
        <v>149</v>
      </c>
      <c r="E137" s="209" t="s">
        <v>801</v>
      </c>
      <c r="F137" s="210" t="s">
        <v>802</v>
      </c>
      <c r="G137" s="211" t="s">
        <v>803</v>
      </c>
      <c r="H137" s="212">
        <v>1</v>
      </c>
      <c r="I137" s="213"/>
      <c r="J137" s="214">
        <f t="shared" si="5"/>
        <v>0</v>
      </c>
      <c r="K137" s="210" t="s">
        <v>153</v>
      </c>
      <c r="L137" s="37"/>
      <c r="M137" s="215" t="s">
        <v>1</v>
      </c>
      <c r="N137" s="216" t="s">
        <v>45</v>
      </c>
      <c r="O137" s="71"/>
      <c r="P137" s="217">
        <f t="shared" si="6"/>
        <v>0</v>
      </c>
      <c r="Q137" s="217">
        <v>0</v>
      </c>
      <c r="R137" s="217">
        <f t="shared" si="7"/>
        <v>0</v>
      </c>
      <c r="S137" s="217">
        <v>0</v>
      </c>
      <c r="T137" s="218">
        <f t="shared" si="8"/>
        <v>0</v>
      </c>
      <c r="U137" s="34"/>
      <c r="V137" s="34"/>
      <c r="W137" s="34"/>
      <c r="X137" s="34"/>
      <c r="Y137" s="34"/>
      <c r="Z137" s="34"/>
      <c r="AA137" s="34"/>
      <c r="AB137" s="34"/>
      <c r="AC137" s="34"/>
      <c r="AD137" s="34"/>
      <c r="AE137" s="34"/>
      <c r="AR137" s="219" t="s">
        <v>799</v>
      </c>
      <c r="AT137" s="219" t="s">
        <v>149</v>
      </c>
      <c r="AU137" s="219" t="s">
        <v>90</v>
      </c>
      <c r="AY137" s="16" t="s">
        <v>147</v>
      </c>
      <c r="BE137" s="114">
        <f t="shared" si="9"/>
        <v>0</v>
      </c>
      <c r="BF137" s="114">
        <f t="shared" si="10"/>
        <v>0</v>
      </c>
      <c r="BG137" s="114">
        <f t="shared" si="11"/>
        <v>0</v>
      </c>
      <c r="BH137" s="114">
        <f t="shared" si="12"/>
        <v>0</v>
      </c>
      <c r="BI137" s="114">
        <f t="shared" si="13"/>
        <v>0</v>
      </c>
      <c r="BJ137" s="16" t="s">
        <v>88</v>
      </c>
      <c r="BK137" s="114">
        <f t="shared" si="14"/>
        <v>0</v>
      </c>
      <c r="BL137" s="16" t="s">
        <v>799</v>
      </c>
      <c r="BM137" s="219" t="s">
        <v>804</v>
      </c>
    </row>
    <row r="138" spans="1:65" s="2" customFormat="1" ht="21.75" customHeight="1">
      <c r="A138" s="34"/>
      <c r="B138" s="35"/>
      <c r="C138" s="208" t="s">
        <v>162</v>
      </c>
      <c r="D138" s="208" t="s">
        <v>149</v>
      </c>
      <c r="E138" s="209" t="s">
        <v>805</v>
      </c>
      <c r="F138" s="210" t="s">
        <v>806</v>
      </c>
      <c r="G138" s="211" t="s">
        <v>803</v>
      </c>
      <c r="H138" s="212">
        <v>1</v>
      </c>
      <c r="I138" s="213"/>
      <c r="J138" s="214">
        <f t="shared" si="5"/>
        <v>0</v>
      </c>
      <c r="K138" s="210" t="s">
        <v>153</v>
      </c>
      <c r="L138" s="37"/>
      <c r="M138" s="215" t="s">
        <v>1</v>
      </c>
      <c r="N138" s="216" t="s">
        <v>45</v>
      </c>
      <c r="O138" s="71"/>
      <c r="P138" s="217">
        <f t="shared" si="6"/>
        <v>0</v>
      </c>
      <c r="Q138" s="217">
        <v>0</v>
      </c>
      <c r="R138" s="217">
        <f t="shared" si="7"/>
        <v>0</v>
      </c>
      <c r="S138" s="217">
        <v>0</v>
      </c>
      <c r="T138" s="218">
        <f t="shared" si="8"/>
        <v>0</v>
      </c>
      <c r="U138" s="34"/>
      <c r="V138" s="34"/>
      <c r="W138" s="34"/>
      <c r="X138" s="34"/>
      <c r="Y138" s="34"/>
      <c r="Z138" s="34"/>
      <c r="AA138" s="34"/>
      <c r="AB138" s="34"/>
      <c r="AC138" s="34"/>
      <c r="AD138" s="34"/>
      <c r="AE138" s="34"/>
      <c r="AR138" s="219" t="s">
        <v>799</v>
      </c>
      <c r="AT138" s="219" t="s">
        <v>149</v>
      </c>
      <c r="AU138" s="219" t="s">
        <v>90</v>
      </c>
      <c r="AY138" s="16" t="s">
        <v>147</v>
      </c>
      <c r="BE138" s="114">
        <f t="shared" si="9"/>
        <v>0</v>
      </c>
      <c r="BF138" s="114">
        <f t="shared" si="10"/>
        <v>0</v>
      </c>
      <c r="BG138" s="114">
        <f t="shared" si="11"/>
        <v>0</v>
      </c>
      <c r="BH138" s="114">
        <f t="shared" si="12"/>
        <v>0</v>
      </c>
      <c r="BI138" s="114">
        <f t="shared" si="13"/>
        <v>0</v>
      </c>
      <c r="BJ138" s="16" t="s">
        <v>88</v>
      </c>
      <c r="BK138" s="114">
        <f t="shared" si="14"/>
        <v>0</v>
      </c>
      <c r="BL138" s="16" t="s">
        <v>799</v>
      </c>
      <c r="BM138" s="219" t="s">
        <v>807</v>
      </c>
    </row>
    <row r="139" spans="1:65" s="2" customFormat="1" ht="24">
      <c r="A139" s="34"/>
      <c r="B139" s="35"/>
      <c r="C139" s="208" t="s">
        <v>154</v>
      </c>
      <c r="D139" s="208" t="s">
        <v>149</v>
      </c>
      <c r="E139" s="209" t="s">
        <v>808</v>
      </c>
      <c r="F139" s="210" t="s">
        <v>809</v>
      </c>
      <c r="G139" s="211" t="s">
        <v>803</v>
      </c>
      <c r="H139" s="212">
        <v>1</v>
      </c>
      <c r="I139" s="213"/>
      <c r="J139" s="214">
        <f t="shared" si="5"/>
        <v>0</v>
      </c>
      <c r="K139" s="210" t="s">
        <v>153</v>
      </c>
      <c r="L139" s="37"/>
      <c r="M139" s="215" t="s">
        <v>1</v>
      </c>
      <c r="N139" s="216" t="s">
        <v>45</v>
      </c>
      <c r="O139" s="71"/>
      <c r="P139" s="217">
        <f t="shared" si="6"/>
        <v>0</v>
      </c>
      <c r="Q139" s="217">
        <v>0</v>
      </c>
      <c r="R139" s="217">
        <f t="shared" si="7"/>
        <v>0</v>
      </c>
      <c r="S139" s="217">
        <v>0</v>
      </c>
      <c r="T139" s="218">
        <f t="shared" si="8"/>
        <v>0</v>
      </c>
      <c r="U139" s="34"/>
      <c r="V139" s="34"/>
      <c r="W139" s="34"/>
      <c r="X139" s="34"/>
      <c r="Y139" s="34"/>
      <c r="Z139" s="34"/>
      <c r="AA139" s="34"/>
      <c r="AB139" s="34"/>
      <c r="AC139" s="34"/>
      <c r="AD139" s="34"/>
      <c r="AE139" s="34"/>
      <c r="AR139" s="219" t="s">
        <v>799</v>
      </c>
      <c r="AT139" s="219" t="s">
        <v>149</v>
      </c>
      <c r="AU139" s="219" t="s">
        <v>90</v>
      </c>
      <c r="AY139" s="16" t="s">
        <v>147</v>
      </c>
      <c r="BE139" s="114">
        <f t="shared" si="9"/>
        <v>0</v>
      </c>
      <c r="BF139" s="114">
        <f t="shared" si="10"/>
        <v>0</v>
      </c>
      <c r="BG139" s="114">
        <f t="shared" si="11"/>
        <v>0</v>
      </c>
      <c r="BH139" s="114">
        <f t="shared" si="12"/>
        <v>0</v>
      </c>
      <c r="BI139" s="114">
        <f t="shared" si="13"/>
        <v>0</v>
      </c>
      <c r="BJ139" s="16" t="s">
        <v>88</v>
      </c>
      <c r="BK139" s="114">
        <f t="shared" si="14"/>
        <v>0</v>
      </c>
      <c r="BL139" s="16" t="s">
        <v>799</v>
      </c>
      <c r="BM139" s="219" t="s">
        <v>810</v>
      </c>
    </row>
    <row r="140" spans="1:65" s="2" customFormat="1" ht="16.5" customHeight="1">
      <c r="A140" s="34"/>
      <c r="B140" s="35"/>
      <c r="C140" s="208" t="s">
        <v>254</v>
      </c>
      <c r="D140" s="208" t="s">
        <v>149</v>
      </c>
      <c r="E140" s="209" t="s">
        <v>811</v>
      </c>
      <c r="F140" s="210" t="s">
        <v>812</v>
      </c>
      <c r="G140" s="211" t="s">
        <v>803</v>
      </c>
      <c r="H140" s="212">
        <v>1</v>
      </c>
      <c r="I140" s="213"/>
      <c r="J140" s="214">
        <f t="shared" si="5"/>
        <v>0</v>
      </c>
      <c r="K140" s="210" t="s">
        <v>1</v>
      </c>
      <c r="L140" s="37"/>
      <c r="M140" s="215" t="s">
        <v>1</v>
      </c>
      <c r="N140" s="216" t="s">
        <v>45</v>
      </c>
      <c r="O140" s="71"/>
      <c r="P140" s="217">
        <f t="shared" si="6"/>
        <v>0</v>
      </c>
      <c r="Q140" s="217">
        <v>0</v>
      </c>
      <c r="R140" s="217">
        <f t="shared" si="7"/>
        <v>0</v>
      </c>
      <c r="S140" s="217">
        <v>0</v>
      </c>
      <c r="T140" s="218">
        <f t="shared" si="8"/>
        <v>0</v>
      </c>
      <c r="U140" s="34"/>
      <c r="V140" s="34"/>
      <c r="W140" s="34"/>
      <c r="X140" s="34"/>
      <c r="Y140" s="34"/>
      <c r="Z140" s="34"/>
      <c r="AA140" s="34"/>
      <c r="AB140" s="34"/>
      <c r="AC140" s="34"/>
      <c r="AD140" s="34"/>
      <c r="AE140" s="34"/>
      <c r="AR140" s="219" t="s">
        <v>799</v>
      </c>
      <c r="AT140" s="219" t="s">
        <v>149</v>
      </c>
      <c r="AU140" s="219" t="s">
        <v>90</v>
      </c>
      <c r="AY140" s="16" t="s">
        <v>147</v>
      </c>
      <c r="BE140" s="114">
        <f t="shared" si="9"/>
        <v>0</v>
      </c>
      <c r="BF140" s="114">
        <f t="shared" si="10"/>
        <v>0</v>
      </c>
      <c r="BG140" s="114">
        <f t="shared" si="11"/>
        <v>0</v>
      </c>
      <c r="BH140" s="114">
        <f t="shared" si="12"/>
        <v>0</v>
      </c>
      <c r="BI140" s="114">
        <f t="shared" si="13"/>
        <v>0</v>
      </c>
      <c r="BJ140" s="16" t="s">
        <v>88</v>
      </c>
      <c r="BK140" s="114">
        <f t="shared" si="14"/>
        <v>0</v>
      </c>
      <c r="BL140" s="16" t="s">
        <v>799</v>
      </c>
      <c r="BM140" s="219" t="s">
        <v>813</v>
      </c>
    </row>
    <row r="141" spans="1:65" s="2" customFormat="1" ht="16.5" customHeight="1">
      <c r="A141" s="34"/>
      <c r="B141" s="35"/>
      <c r="C141" s="208" t="s">
        <v>8</v>
      </c>
      <c r="D141" s="208" t="s">
        <v>149</v>
      </c>
      <c r="E141" s="209" t="s">
        <v>814</v>
      </c>
      <c r="F141" s="210" t="s">
        <v>815</v>
      </c>
      <c r="G141" s="211" t="s">
        <v>803</v>
      </c>
      <c r="H141" s="212">
        <v>1</v>
      </c>
      <c r="I141" s="213"/>
      <c r="J141" s="214">
        <f t="shared" si="5"/>
        <v>0</v>
      </c>
      <c r="K141" s="210" t="s">
        <v>1</v>
      </c>
      <c r="L141" s="37"/>
      <c r="M141" s="215" t="s">
        <v>1</v>
      </c>
      <c r="N141" s="216" t="s">
        <v>45</v>
      </c>
      <c r="O141" s="71"/>
      <c r="P141" s="217">
        <f t="shared" si="6"/>
        <v>0</v>
      </c>
      <c r="Q141" s="217">
        <v>0</v>
      </c>
      <c r="R141" s="217">
        <f t="shared" si="7"/>
        <v>0</v>
      </c>
      <c r="S141" s="217">
        <v>0</v>
      </c>
      <c r="T141" s="218">
        <f t="shared" si="8"/>
        <v>0</v>
      </c>
      <c r="U141" s="34"/>
      <c r="V141" s="34"/>
      <c r="W141" s="34"/>
      <c r="X141" s="34"/>
      <c r="Y141" s="34"/>
      <c r="Z141" s="34"/>
      <c r="AA141" s="34"/>
      <c r="AB141" s="34"/>
      <c r="AC141" s="34"/>
      <c r="AD141" s="34"/>
      <c r="AE141" s="34"/>
      <c r="AR141" s="219" t="s">
        <v>799</v>
      </c>
      <c r="AT141" s="219" t="s">
        <v>149</v>
      </c>
      <c r="AU141" s="219" t="s">
        <v>90</v>
      </c>
      <c r="AY141" s="16" t="s">
        <v>147</v>
      </c>
      <c r="BE141" s="114">
        <f t="shared" si="9"/>
        <v>0</v>
      </c>
      <c r="BF141" s="114">
        <f t="shared" si="10"/>
        <v>0</v>
      </c>
      <c r="BG141" s="114">
        <f t="shared" si="11"/>
        <v>0</v>
      </c>
      <c r="BH141" s="114">
        <f t="shared" si="12"/>
        <v>0</v>
      </c>
      <c r="BI141" s="114">
        <f t="shared" si="13"/>
        <v>0</v>
      </c>
      <c r="BJ141" s="16" t="s">
        <v>88</v>
      </c>
      <c r="BK141" s="114">
        <f t="shared" si="14"/>
        <v>0</v>
      </c>
      <c r="BL141" s="16" t="s">
        <v>799</v>
      </c>
      <c r="BM141" s="219" t="s">
        <v>816</v>
      </c>
    </row>
    <row r="142" spans="1:65" s="2" customFormat="1" ht="16.5" customHeight="1">
      <c r="A142" s="34"/>
      <c r="B142" s="35"/>
      <c r="C142" s="208" t="s">
        <v>183</v>
      </c>
      <c r="D142" s="208" t="s">
        <v>149</v>
      </c>
      <c r="E142" s="209" t="s">
        <v>817</v>
      </c>
      <c r="F142" s="210" t="s">
        <v>818</v>
      </c>
      <c r="G142" s="211" t="s">
        <v>803</v>
      </c>
      <c r="H142" s="212">
        <v>1</v>
      </c>
      <c r="I142" s="213"/>
      <c r="J142" s="214">
        <f t="shared" si="5"/>
        <v>0</v>
      </c>
      <c r="K142" s="210" t="s">
        <v>153</v>
      </c>
      <c r="L142" s="37"/>
      <c r="M142" s="215" t="s">
        <v>1</v>
      </c>
      <c r="N142" s="216" t="s">
        <v>45</v>
      </c>
      <c r="O142" s="71"/>
      <c r="P142" s="217">
        <f t="shared" si="6"/>
        <v>0</v>
      </c>
      <c r="Q142" s="217">
        <v>0</v>
      </c>
      <c r="R142" s="217">
        <f t="shared" si="7"/>
        <v>0</v>
      </c>
      <c r="S142" s="217">
        <v>0</v>
      </c>
      <c r="T142" s="218">
        <f t="shared" si="8"/>
        <v>0</v>
      </c>
      <c r="U142" s="34"/>
      <c r="V142" s="34"/>
      <c r="W142" s="34"/>
      <c r="X142" s="34"/>
      <c r="Y142" s="34"/>
      <c r="Z142" s="34"/>
      <c r="AA142" s="34"/>
      <c r="AB142" s="34"/>
      <c r="AC142" s="34"/>
      <c r="AD142" s="34"/>
      <c r="AE142" s="34"/>
      <c r="AR142" s="219" t="s">
        <v>799</v>
      </c>
      <c r="AT142" s="219" t="s">
        <v>149</v>
      </c>
      <c r="AU142" s="219" t="s">
        <v>90</v>
      </c>
      <c r="AY142" s="16" t="s">
        <v>147</v>
      </c>
      <c r="BE142" s="114">
        <f t="shared" si="9"/>
        <v>0</v>
      </c>
      <c r="BF142" s="114">
        <f t="shared" si="10"/>
        <v>0</v>
      </c>
      <c r="BG142" s="114">
        <f t="shared" si="11"/>
        <v>0</v>
      </c>
      <c r="BH142" s="114">
        <f t="shared" si="12"/>
        <v>0</v>
      </c>
      <c r="BI142" s="114">
        <f t="shared" si="13"/>
        <v>0</v>
      </c>
      <c r="BJ142" s="16" t="s">
        <v>88</v>
      </c>
      <c r="BK142" s="114">
        <f t="shared" si="14"/>
        <v>0</v>
      </c>
      <c r="BL142" s="16" t="s">
        <v>799</v>
      </c>
      <c r="BM142" s="219" t="s">
        <v>819</v>
      </c>
    </row>
    <row r="143" spans="1:65" s="2" customFormat="1" ht="16.5" customHeight="1">
      <c r="A143" s="34"/>
      <c r="B143" s="35"/>
      <c r="C143" s="208" t="s">
        <v>191</v>
      </c>
      <c r="D143" s="208" t="s">
        <v>149</v>
      </c>
      <c r="E143" s="209" t="s">
        <v>820</v>
      </c>
      <c r="F143" s="210" t="s">
        <v>821</v>
      </c>
      <c r="G143" s="211" t="s">
        <v>803</v>
      </c>
      <c r="H143" s="212">
        <v>1</v>
      </c>
      <c r="I143" s="213"/>
      <c r="J143" s="214">
        <f t="shared" si="5"/>
        <v>0</v>
      </c>
      <c r="K143" s="210" t="s">
        <v>153</v>
      </c>
      <c r="L143" s="37"/>
      <c r="M143" s="215" t="s">
        <v>1</v>
      </c>
      <c r="N143" s="216" t="s">
        <v>45</v>
      </c>
      <c r="O143" s="71"/>
      <c r="P143" s="217">
        <f t="shared" si="6"/>
        <v>0</v>
      </c>
      <c r="Q143" s="217">
        <v>0</v>
      </c>
      <c r="R143" s="217">
        <f t="shared" si="7"/>
        <v>0</v>
      </c>
      <c r="S143" s="217">
        <v>0</v>
      </c>
      <c r="T143" s="218">
        <f t="shared" si="8"/>
        <v>0</v>
      </c>
      <c r="U143" s="34"/>
      <c r="V143" s="34"/>
      <c r="W143" s="34"/>
      <c r="X143" s="34"/>
      <c r="Y143" s="34"/>
      <c r="Z143" s="34"/>
      <c r="AA143" s="34"/>
      <c r="AB143" s="34"/>
      <c r="AC143" s="34"/>
      <c r="AD143" s="34"/>
      <c r="AE143" s="34"/>
      <c r="AR143" s="219" t="s">
        <v>799</v>
      </c>
      <c r="AT143" s="219" t="s">
        <v>149</v>
      </c>
      <c r="AU143" s="219" t="s">
        <v>90</v>
      </c>
      <c r="AY143" s="16" t="s">
        <v>147</v>
      </c>
      <c r="BE143" s="114">
        <f t="shared" si="9"/>
        <v>0</v>
      </c>
      <c r="BF143" s="114">
        <f t="shared" si="10"/>
        <v>0</v>
      </c>
      <c r="BG143" s="114">
        <f t="shared" si="11"/>
        <v>0</v>
      </c>
      <c r="BH143" s="114">
        <f t="shared" si="12"/>
        <v>0</v>
      </c>
      <c r="BI143" s="114">
        <f t="shared" si="13"/>
        <v>0</v>
      </c>
      <c r="BJ143" s="16" t="s">
        <v>88</v>
      </c>
      <c r="BK143" s="114">
        <f t="shared" si="14"/>
        <v>0</v>
      </c>
      <c r="BL143" s="16" t="s">
        <v>799</v>
      </c>
      <c r="BM143" s="219" t="s">
        <v>822</v>
      </c>
    </row>
    <row r="144" spans="1:65" s="2" customFormat="1" ht="16.5" customHeight="1">
      <c r="A144" s="34"/>
      <c r="B144" s="35"/>
      <c r="C144" s="208" t="s">
        <v>200</v>
      </c>
      <c r="D144" s="208" t="s">
        <v>149</v>
      </c>
      <c r="E144" s="209" t="s">
        <v>823</v>
      </c>
      <c r="F144" s="210" t="s">
        <v>824</v>
      </c>
      <c r="G144" s="211" t="s">
        <v>803</v>
      </c>
      <c r="H144" s="212">
        <v>1</v>
      </c>
      <c r="I144" s="213"/>
      <c r="J144" s="214">
        <f t="shared" si="5"/>
        <v>0</v>
      </c>
      <c r="K144" s="210" t="s">
        <v>153</v>
      </c>
      <c r="L144" s="37"/>
      <c r="M144" s="215" t="s">
        <v>1</v>
      </c>
      <c r="N144" s="216" t="s">
        <v>45</v>
      </c>
      <c r="O144" s="71"/>
      <c r="P144" s="217">
        <f t="shared" si="6"/>
        <v>0</v>
      </c>
      <c r="Q144" s="217">
        <v>0</v>
      </c>
      <c r="R144" s="217">
        <f t="shared" si="7"/>
        <v>0</v>
      </c>
      <c r="S144" s="217">
        <v>0</v>
      </c>
      <c r="T144" s="218">
        <f t="shared" si="8"/>
        <v>0</v>
      </c>
      <c r="U144" s="34"/>
      <c r="V144" s="34"/>
      <c r="W144" s="34"/>
      <c r="X144" s="34"/>
      <c r="Y144" s="34"/>
      <c r="Z144" s="34"/>
      <c r="AA144" s="34"/>
      <c r="AB144" s="34"/>
      <c r="AC144" s="34"/>
      <c r="AD144" s="34"/>
      <c r="AE144" s="34"/>
      <c r="AR144" s="219" t="s">
        <v>799</v>
      </c>
      <c r="AT144" s="219" t="s">
        <v>149</v>
      </c>
      <c r="AU144" s="219" t="s">
        <v>90</v>
      </c>
      <c r="AY144" s="16" t="s">
        <v>147</v>
      </c>
      <c r="BE144" s="114">
        <f t="shared" si="9"/>
        <v>0</v>
      </c>
      <c r="BF144" s="114">
        <f t="shared" si="10"/>
        <v>0</v>
      </c>
      <c r="BG144" s="114">
        <f t="shared" si="11"/>
        <v>0</v>
      </c>
      <c r="BH144" s="114">
        <f t="shared" si="12"/>
        <v>0</v>
      </c>
      <c r="BI144" s="114">
        <f t="shared" si="13"/>
        <v>0</v>
      </c>
      <c r="BJ144" s="16" t="s">
        <v>88</v>
      </c>
      <c r="BK144" s="114">
        <f t="shared" si="14"/>
        <v>0</v>
      </c>
      <c r="BL144" s="16" t="s">
        <v>799</v>
      </c>
      <c r="BM144" s="219" t="s">
        <v>825</v>
      </c>
    </row>
    <row r="145" spans="1:65" s="12" customFormat="1" ht="22.9" customHeight="1">
      <c r="B145" s="192"/>
      <c r="C145" s="193"/>
      <c r="D145" s="194" t="s">
        <v>79</v>
      </c>
      <c r="E145" s="206" t="s">
        <v>826</v>
      </c>
      <c r="F145" s="206" t="s">
        <v>125</v>
      </c>
      <c r="G145" s="193"/>
      <c r="H145" s="193"/>
      <c r="I145" s="196"/>
      <c r="J145" s="207">
        <f>BK145</f>
        <v>0</v>
      </c>
      <c r="K145" s="193"/>
      <c r="L145" s="198"/>
      <c r="M145" s="199"/>
      <c r="N145" s="200"/>
      <c r="O145" s="200"/>
      <c r="P145" s="201">
        <f>SUM(P146:P148)</f>
        <v>0</v>
      </c>
      <c r="Q145" s="200"/>
      <c r="R145" s="201">
        <f>SUM(R146:R148)</f>
        <v>0</v>
      </c>
      <c r="S145" s="200"/>
      <c r="T145" s="202">
        <f>SUM(T146:T148)</f>
        <v>0</v>
      </c>
      <c r="AR145" s="203" t="s">
        <v>183</v>
      </c>
      <c r="AT145" s="204" t="s">
        <v>79</v>
      </c>
      <c r="AU145" s="204" t="s">
        <v>88</v>
      </c>
      <c r="AY145" s="203" t="s">
        <v>147</v>
      </c>
      <c r="BK145" s="205">
        <f>SUM(BK146:BK148)</f>
        <v>0</v>
      </c>
    </row>
    <row r="146" spans="1:65" s="2" customFormat="1" ht="21.75" customHeight="1">
      <c r="A146" s="34"/>
      <c r="B146" s="35"/>
      <c r="C146" s="208" t="s">
        <v>206</v>
      </c>
      <c r="D146" s="208" t="s">
        <v>149</v>
      </c>
      <c r="E146" s="209" t="s">
        <v>827</v>
      </c>
      <c r="F146" s="210" t="s">
        <v>828</v>
      </c>
      <c r="G146" s="211" t="s">
        <v>829</v>
      </c>
      <c r="H146" s="264"/>
      <c r="I146" s="213"/>
      <c r="J146" s="214">
        <f>ROUND(I146*H146,2)</f>
        <v>0</v>
      </c>
      <c r="K146" s="210" t="s">
        <v>153</v>
      </c>
      <c r="L146" s="37"/>
      <c r="M146" s="215" t="s">
        <v>1</v>
      </c>
      <c r="N146" s="216" t="s">
        <v>45</v>
      </c>
      <c r="O146" s="71"/>
      <c r="P146" s="217">
        <f>O146*H146</f>
        <v>0</v>
      </c>
      <c r="Q146" s="217">
        <v>0</v>
      </c>
      <c r="R146" s="217">
        <f>Q146*H146</f>
        <v>0</v>
      </c>
      <c r="S146" s="217">
        <v>0</v>
      </c>
      <c r="T146" s="218">
        <f>S146*H146</f>
        <v>0</v>
      </c>
      <c r="U146" s="34"/>
      <c r="V146" s="34"/>
      <c r="W146" s="34"/>
      <c r="X146" s="34"/>
      <c r="Y146" s="34"/>
      <c r="Z146" s="34"/>
      <c r="AA146" s="34"/>
      <c r="AB146" s="34"/>
      <c r="AC146" s="34"/>
      <c r="AD146" s="34"/>
      <c r="AE146" s="34"/>
      <c r="AR146" s="219" t="s">
        <v>799</v>
      </c>
      <c r="AT146" s="219" t="s">
        <v>149</v>
      </c>
      <c r="AU146" s="219" t="s">
        <v>90</v>
      </c>
      <c r="AY146" s="16" t="s">
        <v>147</v>
      </c>
      <c r="BE146" s="114">
        <f>IF(N146="základní",J146,0)</f>
        <v>0</v>
      </c>
      <c r="BF146" s="114">
        <f>IF(N146="snížená",J146,0)</f>
        <v>0</v>
      </c>
      <c r="BG146" s="114">
        <f>IF(N146="zákl. přenesená",J146,0)</f>
        <v>0</v>
      </c>
      <c r="BH146" s="114">
        <f>IF(N146="sníž. přenesená",J146,0)</f>
        <v>0</v>
      </c>
      <c r="BI146" s="114">
        <f>IF(N146="nulová",J146,0)</f>
        <v>0</v>
      </c>
      <c r="BJ146" s="16" t="s">
        <v>88</v>
      </c>
      <c r="BK146" s="114">
        <f>ROUND(I146*H146,2)</f>
        <v>0</v>
      </c>
      <c r="BL146" s="16" t="s">
        <v>799</v>
      </c>
      <c r="BM146" s="219" t="s">
        <v>830</v>
      </c>
    </row>
    <row r="147" spans="1:65" s="2" customFormat="1" ht="44.25" customHeight="1">
      <c r="A147" s="34"/>
      <c r="B147" s="35"/>
      <c r="C147" s="208" t="s">
        <v>212</v>
      </c>
      <c r="D147" s="208" t="s">
        <v>149</v>
      </c>
      <c r="E147" s="209" t="s">
        <v>831</v>
      </c>
      <c r="F147" s="210" t="s">
        <v>832</v>
      </c>
      <c r="G147" s="211" t="s">
        <v>803</v>
      </c>
      <c r="H147" s="212">
        <v>1</v>
      </c>
      <c r="I147" s="213"/>
      <c r="J147" s="214">
        <f>ROUND(I147*H147,2)</f>
        <v>0</v>
      </c>
      <c r="K147" s="210" t="s">
        <v>153</v>
      </c>
      <c r="L147" s="37"/>
      <c r="M147" s="215" t="s">
        <v>1</v>
      </c>
      <c r="N147" s="216" t="s">
        <v>45</v>
      </c>
      <c r="O147" s="71"/>
      <c r="P147" s="217">
        <f>O147*H147</f>
        <v>0</v>
      </c>
      <c r="Q147" s="217">
        <v>0</v>
      </c>
      <c r="R147" s="217">
        <f>Q147*H147</f>
        <v>0</v>
      </c>
      <c r="S147" s="217">
        <v>0</v>
      </c>
      <c r="T147" s="218">
        <f>S147*H147</f>
        <v>0</v>
      </c>
      <c r="U147" s="34"/>
      <c r="V147" s="34"/>
      <c r="W147" s="34"/>
      <c r="X147" s="34"/>
      <c r="Y147" s="34"/>
      <c r="Z147" s="34"/>
      <c r="AA147" s="34"/>
      <c r="AB147" s="34"/>
      <c r="AC147" s="34"/>
      <c r="AD147" s="34"/>
      <c r="AE147" s="34"/>
      <c r="AR147" s="219" t="s">
        <v>799</v>
      </c>
      <c r="AT147" s="219" t="s">
        <v>149</v>
      </c>
      <c r="AU147" s="219" t="s">
        <v>90</v>
      </c>
      <c r="AY147" s="16" t="s">
        <v>147</v>
      </c>
      <c r="BE147" s="114">
        <f>IF(N147="základní",J147,0)</f>
        <v>0</v>
      </c>
      <c r="BF147" s="114">
        <f>IF(N147="snížená",J147,0)</f>
        <v>0</v>
      </c>
      <c r="BG147" s="114">
        <f>IF(N147="zákl. přenesená",J147,0)</f>
        <v>0</v>
      </c>
      <c r="BH147" s="114">
        <f>IF(N147="sníž. přenesená",J147,0)</f>
        <v>0</v>
      </c>
      <c r="BI147" s="114">
        <f>IF(N147="nulová",J147,0)</f>
        <v>0</v>
      </c>
      <c r="BJ147" s="16" t="s">
        <v>88</v>
      </c>
      <c r="BK147" s="114">
        <f>ROUND(I147*H147,2)</f>
        <v>0</v>
      </c>
      <c r="BL147" s="16" t="s">
        <v>799</v>
      </c>
      <c r="BM147" s="219" t="s">
        <v>833</v>
      </c>
    </row>
    <row r="148" spans="1:65" s="2" customFormat="1" ht="16.5" customHeight="1">
      <c r="A148" s="34"/>
      <c r="B148" s="35"/>
      <c r="C148" s="208" t="s">
        <v>218</v>
      </c>
      <c r="D148" s="208" t="s">
        <v>149</v>
      </c>
      <c r="E148" s="209" t="s">
        <v>834</v>
      </c>
      <c r="F148" s="210" t="s">
        <v>835</v>
      </c>
      <c r="G148" s="211" t="s">
        <v>803</v>
      </c>
      <c r="H148" s="212">
        <v>1</v>
      </c>
      <c r="I148" s="213"/>
      <c r="J148" s="214">
        <f>ROUND(I148*H148,2)</f>
        <v>0</v>
      </c>
      <c r="K148" s="210" t="s">
        <v>153</v>
      </c>
      <c r="L148" s="37"/>
      <c r="M148" s="215" t="s">
        <v>1</v>
      </c>
      <c r="N148" s="216" t="s">
        <v>45</v>
      </c>
      <c r="O148" s="71"/>
      <c r="P148" s="217">
        <f>O148*H148</f>
        <v>0</v>
      </c>
      <c r="Q148" s="217">
        <v>0</v>
      </c>
      <c r="R148" s="217">
        <f>Q148*H148</f>
        <v>0</v>
      </c>
      <c r="S148" s="217">
        <v>0</v>
      </c>
      <c r="T148" s="218">
        <f>S148*H148</f>
        <v>0</v>
      </c>
      <c r="U148" s="34"/>
      <c r="V148" s="34"/>
      <c r="W148" s="34"/>
      <c r="X148" s="34"/>
      <c r="Y148" s="34"/>
      <c r="Z148" s="34"/>
      <c r="AA148" s="34"/>
      <c r="AB148" s="34"/>
      <c r="AC148" s="34"/>
      <c r="AD148" s="34"/>
      <c r="AE148" s="34"/>
      <c r="AR148" s="219" t="s">
        <v>799</v>
      </c>
      <c r="AT148" s="219" t="s">
        <v>149</v>
      </c>
      <c r="AU148" s="219" t="s">
        <v>90</v>
      </c>
      <c r="AY148" s="16" t="s">
        <v>147</v>
      </c>
      <c r="BE148" s="114">
        <f>IF(N148="základní",J148,0)</f>
        <v>0</v>
      </c>
      <c r="BF148" s="114">
        <f>IF(N148="snížená",J148,0)</f>
        <v>0</v>
      </c>
      <c r="BG148" s="114">
        <f>IF(N148="zákl. přenesená",J148,0)</f>
        <v>0</v>
      </c>
      <c r="BH148" s="114">
        <f>IF(N148="sníž. přenesená",J148,0)</f>
        <v>0</v>
      </c>
      <c r="BI148" s="114">
        <f>IF(N148="nulová",J148,0)</f>
        <v>0</v>
      </c>
      <c r="BJ148" s="16" t="s">
        <v>88</v>
      </c>
      <c r="BK148" s="114">
        <f>ROUND(I148*H148,2)</f>
        <v>0</v>
      </c>
      <c r="BL148" s="16" t="s">
        <v>799</v>
      </c>
      <c r="BM148" s="219" t="s">
        <v>836</v>
      </c>
    </row>
    <row r="149" spans="1:65" s="12" customFormat="1" ht="22.9" customHeight="1">
      <c r="B149" s="192"/>
      <c r="C149" s="193"/>
      <c r="D149" s="194" t="s">
        <v>79</v>
      </c>
      <c r="E149" s="206" t="s">
        <v>837</v>
      </c>
      <c r="F149" s="206" t="s">
        <v>838</v>
      </c>
      <c r="G149" s="193"/>
      <c r="H149" s="193"/>
      <c r="I149" s="196"/>
      <c r="J149" s="207">
        <f>BK149</f>
        <v>0</v>
      </c>
      <c r="K149" s="193"/>
      <c r="L149" s="198"/>
      <c r="M149" s="199"/>
      <c r="N149" s="200"/>
      <c r="O149" s="200"/>
      <c r="P149" s="201">
        <f>SUM(P150:P151)</f>
        <v>0</v>
      </c>
      <c r="Q149" s="200"/>
      <c r="R149" s="201">
        <f>SUM(R150:R151)</f>
        <v>0</v>
      </c>
      <c r="S149" s="200"/>
      <c r="T149" s="202">
        <f>SUM(T150:T151)</f>
        <v>0</v>
      </c>
      <c r="AR149" s="203" t="s">
        <v>183</v>
      </c>
      <c r="AT149" s="204" t="s">
        <v>79</v>
      </c>
      <c r="AU149" s="204" t="s">
        <v>88</v>
      </c>
      <c r="AY149" s="203" t="s">
        <v>147</v>
      </c>
      <c r="BK149" s="205">
        <f>SUM(BK150:BK151)</f>
        <v>0</v>
      </c>
    </row>
    <row r="150" spans="1:65" s="2" customFormat="1" ht="16.5" customHeight="1">
      <c r="A150" s="34"/>
      <c r="B150" s="35"/>
      <c r="C150" s="208" t="s">
        <v>225</v>
      </c>
      <c r="D150" s="208" t="s">
        <v>149</v>
      </c>
      <c r="E150" s="209" t="s">
        <v>839</v>
      </c>
      <c r="F150" s="210" t="s">
        <v>840</v>
      </c>
      <c r="G150" s="211" t="s">
        <v>803</v>
      </c>
      <c r="H150" s="212">
        <v>1</v>
      </c>
      <c r="I150" s="213"/>
      <c r="J150" s="214">
        <f>ROUND(I150*H150,2)</f>
        <v>0</v>
      </c>
      <c r="K150" s="210" t="s">
        <v>153</v>
      </c>
      <c r="L150" s="37"/>
      <c r="M150" s="215" t="s">
        <v>1</v>
      </c>
      <c r="N150" s="216" t="s">
        <v>45</v>
      </c>
      <c r="O150" s="71"/>
      <c r="P150" s="217">
        <f>O150*H150</f>
        <v>0</v>
      </c>
      <c r="Q150" s="217">
        <v>0</v>
      </c>
      <c r="R150" s="217">
        <f>Q150*H150</f>
        <v>0</v>
      </c>
      <c r="S150" s="217">
        <v>0</v>
      </c>
      <c r="T150" s="218">
        <f>S150*H150</f>
        <v>0</v>
      </c>
      <c r="U150" s="34"/>
      <c r="V150" s="34"/>
      <c r="W150" s="34"/>
      <c r="X150" s="34"/>
      <c r="Y150" s="34"/>
      <c r="Z150" s="34"/>
      <c r="AA150" s="34"/>
      <c r="AB150" s="34"/>
      <c r="AC150" s="34"/>
      <c r="AD150" s="34"/>
      <c r="AE150" s="34"/>
      <c r="AR150" s="219" t="s">
        <v>799</v>
      </c>
      <c r="AT150" s="219" t="s">
        <v>149</v>
      </c>
      <c r="AU150" s="219" t="s">
        <v>90</v>
      </c>
      <c r="AY150" s="16" t="s">
        <v>147</v>
      </c>
      <c r="BE150" s="114">
        <f>IF(N150="základní",J150,0)</f>
        <v>0</v>
      </c>
      <c r="BF150" s="114">
        <f>IF(N150="snížená",J150,0)</f>
        <v>0</v>
      </c>
      <c r="BG150" s="114">
        <f>IF(N150="zákl. přenesená",J150,0)</f>
        <v>0</v>
      </c>
      <c r="BH150" s="114">
        <f>IF(N150="sníž. přenesená",J150,0)</f>
        <v>0</v>
      </c>
      <c r="BI150" s="114">
        <f>IF(N150="nulová",J150,0)</f>
        <v>0</v>
      </c>
      <c r="BJ150" s="16" t="s">
        <v>88</v>
      </c>
      <c r="BK150" s="114">
        <f>ROUND(I150*H150,2)</f>
        <v>0</v>
      </c>
      <c r="BL150" s="16" t="s">
        <v>799</v>
      </c>
      <c r="BM150" s="219" t="s">
        <v>841</v>
      </c>
    </row>
    <row r="151" spans="1:65" s="2" customFormat="1" ht="24">
      <c r="A151" s="34"/>
      <c r="B151" s="35"/>
      <c r="C151" s="208" t="s">
        <v>258</v>
      </c>
      <c r="D151" s="208" t="s">
        <v>149</v>
      </c>
      <c r="E151" s="209" t="s">
        <v>842</v>
      </c>
      <c r="F151" s="210" t="s">
        <v>843</v>
      </c>
      <c r="G151" s="211" t="s">
        <v>275</v>
      </c>
      <c r="H151" s="212">
        <v>4</v>
      </c>
      <c r="I151" s="213"/>
      <c r="J151" s="214">
        <f>ROUND(I151*H151,2)</f>
        <v>0</v>
      </c>
      <c r="K151" s="210" t="s">
        <v>153</v>
      </c>
      <c r="L151" s="37"/>
      <c r="M151" s="215" t="s">
        <v>1</v>
      </c>
      <c r="N151" s="216" t="s">
        <v>45</v>
      </c>
      <c r="O151" s="71"/>
      <c r="P151" s="217">
        <f>O151*H151</f>
        <v>0</v>
      </c>
      <c r="Q151" s="217">
        <v>0</v>
      </c>
      <c r="R151" s="217">
        <f>Q151*H151</f>
        <v>0</v>
      </c>
      <c r="S151" s="217">
        <v>0</v>
      </c>
      <c r="T151" s="218">
        <f>S151*H151</f>
        <v>0</v>
      </c>
      <c r="U151" s="34"/>
      <c r="V151" s="34"/>
      <c r="W151" s="34"/>
      <c r="X151" s="34"/>
      <c r="Y151" s="34"/>
      <c r="Z151" s="34"/>
      <c r="AA151" s="34"/>
      <c r="AB151" s="34"/>
      <c r="AC151" s="34"/>
      <c r="AD151" s="34"/>
      <c r="AE151" s="34"/>
      <c r="AR151" s="219" t="s">
        <v>799</v>
      </c>
      <c r="AT151" s="219" t="s">
        <v>149</v>
      </c>
      <c r="AU151" s="219" t="s">
        <v>90</v>
      </c>
      <c r="AY151" s="16" t="s">
        <v>147</v>
      </c>
      <c r="BE151" s="114">
        <f>IF(N151="základní",J151,0)</f>
        <v>0</v>
      </c>
      <c r="BF151" s="114">
        <f>IF(N151="snížená",J151,0)</f>
        <v>0</v>
      </c>
      <c r="BG151" s="114">
        <f>IF(N151="zákl. přenesená",J151,0)</f>
        <v>0</v>
      </c>
      <c r="BH151" s="114">
        <f>IF(N151="sníž. přenesená",J151,0)</f>
        <v>0</v>
      </c>
      <c r="BI151" s="114">
        <f>IF(N151="nulová",J151,0)</f>
        <v>0</v>
      </c>
      <c r="BJ151" s="16" t="s">
        <v>88</v>
      </c>
      <c r="BK151" s="114">
        <f>ROUND(I151*H151,2)</f>
        <v>0</v>
      </c>
      <c r="BL151" s="16" t="s">
        <v>799</v>
      </c>
      <c r="BM151" s="219" t="s">
        <v>844</v>
      </c>
    </row>
    <row r="152" spans="1:65" s="12" customFormat="1" ht="22.9" customHeight="1">
      <c r="B152" s="192"/>
      <c r="C152" s="193"/>
      <c r="D152" s="194" t="s">
        <v>79</v>
      </c>
      <c r="E152" s="206" t="s">
        <v>845</v>
      </c>
      <c r="F152" s="206" t="s">
        <v>127</v>
      </c>
      <c r="G152" s="193"/>
      <c r="H152" s="193"/>
      <c r="I152" s="196"/>
      <c r="J152" s="207">
        <f>BK152</f>
        <v>0</v>
      </c>
      <c r="K152" s="193"/>
      <c r="L152" s="198"/>
      <c r="M152" s="199"/>
      <c r="N152" s="200"/>
      <c r="O152" s="200"/>
      <c r="P152" s="201">
        <f>P153</f>
        <v>0</v>
      </c>
      <c r="Q152" s="200"/>
      <c r="R152" s="201">
        <f>R153</f>
        <v>0</v>
      </c>
      <c r="S152" s="200"/>
      <c r="T152" s="202">
        <f>T153</f>
        <v>0</v>
      </c>
      <c r="AR152" s="203" t="s">
        <v>183</v>
      </c>
      <c r="AT152" s="204" t="s">
        <v>79</v>
      </c>
      <c r="AU152" s="204" t="s">
        <v>88</v>
      </c>
      <c r="AY152" s="203" t="s">
        <v>147</v>
      </c>
      <c r="BK152" s="205">
        <f>BK153</f>
        <v>0</v>
      </c>
    </row>
    <row r="153" spans="1:65" s="2" customFormat="1" ht="16.5" customHeight="1">
      <c r="A153" s="34"/>
      <c r="B153" s="35"/>
      <c r="C153" s="208" t="s">
        <v>232</v>
      </c>
      <c r="D153" s="208" t="s">
        <v>149</v>
      </c>
      <c r="E153" s="209" t="s">
        <v>846</v>
      </c>
      <c r="F153" s="210" t="s">
        <v>847</v>
      </c>
      <c r="G153" s="211" t="s">
        <v>829</v>
      </c>
      <c r="H153" s="264"/>
      <c r="I153" s="213"/>
      <c r="J153" s="214">
        <f>ROUND(I153*H153,2)</f>
        <v>0</v>
      </c>
      <c r="K153" s="210" t="s">
        <v>153</v>
      </c>
      <c r="L153" s="37"/>
      <c r="M153" s="215" t="s">
        <v>1</v>
      </c>
      <c r="N153" s="216" t="s">
        <v>45</v>
      </c>
      <c r="O153" s="71"/>
      <c r="P153" s="217">
        <f>O153*H153</f>
        <v>0</v>
      </c>
      <c r="Q153" s="217">
        <v>0</v>
      </c>
      <c r="R153" s="217">
        <f>Q153*H153</f>
        <v>0</v>
      </c>
      <c r="S153" s="217">
        <v>0</v>
      </c>
      <c r="T153" s="218">
        <f>S153*H153</f>
        <v>0</v>
      </c>
      <c r="U153" s="34"/>
      <c r="V153" s="34"/>
      <c r="W153" s="34"/>
      <c r="X153" s="34"/>
      <c r="Y153" s="34"/>
      <c r="Z153" s="34"/>
      <c r="AA153" s="34"/>
      <c r="AB153" s="34"/>
      <c r="AC153" s="34"/>
      <c r="AD153" s="34"/>
      <c r="AE153" s="34"/>
      <c r="AR153" s="219" t="s">
        <v>799</v>
      </c>
      <c r="AT153" s="219" t="s">
        <v>149</v>
      </c>
      <c r="AU153" s="219" t="s">
        <v>90</v>
      </c>
      <c r="AY153" s="16" t="s">
        <v>147</v>
      </c>
      <c r="BE153" s="114">
        <f>IF(N153="základní",J153,0)</f>
        <v>0</v>
      </c>
      <c r="BF153" s="114">
        <f>IF(N153="snížená",J153,0)</f>
        <v>0</v>
      </c>
      <c r="BG153" s="114">
        <f>IF(N153="zákl. přenesená",J153,0)</f>
        <v>0</v>
      </c>
      <c r="BH153" s="114">
        <f>IF(N153="sníž. přenesená",J153,0)</f>
        <v>0</v>
      </c>
      <c r="BI153" s="114">
        <f>IF(N153="nulová",J153,0)</f>
        <v>0</v>
      </c>
      <c r="BJ153" s="16" t="s">
        <v>88</v>
      </c>
      <c r="BK153" s="114">
        <f>ROUND(I153*H153,2)</f>
        <v>0</v>
      </c>
      <c r="BL153" s="16" t="s">
        <v>799</v>
      </c>
      <c r="BM153" s="219" t="s">
        <v>848</v>
      </c>
    </row>
    <row r="154" spans="1:65" s="12" customFormat="1" ht="22.9" customHeight="1">
      <c r="B154" s="192"/>
      <c r="C154" s="193"/>
      <c r="D154" s="194" t="s">
        <v>79</v>
      </c>
      <c r="E154" s="206" t="s">
        <v>849</v>
      </c>
      <c r="F154" s="206" t="s">
        <v>128</v>
      </c>
      <c r="G154" s="193"/>
      <c r="H154" s="193"/>
      <c r="I154" s="196"/>
      <c r="J154" s="207">
        <f>BK154</f>
        <v>0</v>
      </c>
      <c r="K154" s="193"/>
      <c r="L154" s="198"/>
      <c r="M154" s="199"/>
      <c r="N154" s="200"/>
      <c r="O154" s="200"/>
      <c r="P154" s="201">
        <f>P155</f>
        <v>0</v>
      </c>
      <c r="Q154" s="200"/>
      <c r="R154" s="201">
        <f>R155</f>
        <v>0</v>
      </c>
      <c r="S154" s="200"/>
      <c r="T154" s="202">
        <f>T155</f>
        <v>0</v>
      </c>
      <c r="AR154" s="203" t="s">
        <v>183</v>
      </c>
      <c r="AT154" s="204" t="s">
        <v>79</v>
      </c>
      <c r="AU154" s="204" t="s">
        <v>88</v>
      </c>
      <c r="AY154" s="203" t="s">
        <v>147</v>
      </c>
      <c r="BK154" s="205">
        <f>BK155</f>
        <v>0</v>
      </c>
    </row>
    <row r="155" spans="1:65" s="2" customFormat="1" ht="16.5" customHeight="1">
      <c r="A155" s="34"/>
      <c r="B155" s="35"/>
      <c r="C155" s="208" t="s">
        <v>237</v>
      </c>
      <c r="D155" s="208" t="s">
        <v>149</v>
      </c>
      <c r="E155" s="209" t="s">
        <v>850</v>
      </c>
      <c r="F155" s="210" t="s">
        <v>851</v>
      </c>
      <c r="G155" s="211" t="s">
        <v>829</v>
      </c>
      <c r="H155" s="264"/>
      <c r="I155" s="213"/>
      <c r="J155" s="214">
        <f>ROUND(I155*H155,2)</f>
        <v>0</v>
      </c>
      <c r="K155" s="210" t="s">
        <v>153</v>
      </c>
      <c r="L155" s="37"/>
      <c r="M155" s="215" t="s">
        <v>1</v>
      </c>
      <c r="N155" s="216" t="s">
        <v>45</v>
      </c>
      <c r="O155" s="71"/>
      <c r="P155" s="217">
        <f>O155*H155</f>
        <v>0</v>
      </c>
      <c r="Q155" s="217">
        <v>0</v>
      </c>
      <c r="R155" s="217">
        <f>Q155*H155</f>
        <v>0</v>
      </c>
      <c r="S155" s="217">
        <v>0</v>
      </c>
      <c r="T155" s="218">
        <f>S155*H155</f>
        <v>0</v>
      </c>
      <c r="U155" s="34"/>
      <c r="V155" s="34"/>
      <c r="W155" s="34"/>
      <c r="X155" s="34"/>
      <c r="Y155" s="34"/>
      <c r="Z155" s="34"/>
      <c r="AA155" s="34"/>
      <c r="AB155" s="34"/>
      <c r="AC155" s="34"/>
      <c r="AD155" s="34"/>
      <c r="AE155" s="34"/>
      <c r="AR155" s="219" t="s">
        <v>799</v>
      </c>
      <c r="AT155" s="219" t="s">
        <v>149</v>
      </c>
      <c r="AU155" s="219" t="s">
        <v>90</v>
      </c>
      <c r="AY155" s="16" t="s">
        <v>147</v>
      </c>
      <c r="BE155" s="114">
        <f>IF(N155="základní",J155,0)</f>
        <v>0</v>
      </c>
      <c r="BF155" s="114">
        <f>IF(N155="snížená",J155,0)</f>
        <v>0</v>
      </c>
      <c r="BG155" s="114">
        <f>IF(N155="zákl. přenesená",J155,0)</f>
        <v>0</v>
      </c>
      <c r="BH155" s="114">
        <f>IF(N155="sníž. přenesená",J155,0)</f>
        <v>0</v>
      </c>
      <c r="BI155" s="114">
        <f>IF(N155="nulová",J155,0)</f>
        <v>0</v>
      </c>
      <c r="BJ155" s="16" t="s">
        <v>88</v>
      </c>
      <c r="BK155" s="114">
        <f>ROUND(I155*H155,2)</f>
        <v>0</v>
      </c>
      <c r="BL155" s="16" t="s">
        <v>799</v>
      </c>
      <c r="BM155" s="219" t="s">
        <v>852</v>
      </c>
    </row>
    <row r="156" spans="1:65" s="12" customFormat="1" ht="22.9" customHeight="1">
      <c r="B156" s="192"/>
      <c r="C156" s="193"/>
      <c r="D156" s="194" t="s">
        <v>79</v>
      </c>
      <c r="E156" s="206" t="s">
        <v>853</v>
      </c>
      <c r="F156" s="206" t="s">
        <v>100</v>
      </c>
      <c r="G156" s="193"/>
      <c r="H156" s="193"/>
      <c r="I156" s="196"/>
      <c r="J156" s="207">
        <f>BK156</f>
        <v>0</v>
      </c>
      <c r="K156" s="193"/>
      <c r="L156" s="198"/>
      <c r="M156" s="199"/>
      <c r="N156" s="200"/>
      <c r="O156" s="200"/>
      <c r="P156" s="201">
        <f>SUM(P157:P158)</f>
        <v>0</v>
      </c>
      <c r="Q156" s="200"/>
      <c r="R156" s="201">
        <f>SUM(R157:R158)</f>
        <v>0</v>
      </c>
      <c r="S156" s="200"/>
      <c r="T156" s="202">
        <f>SUM(T157:T158)</f>
        <v>0</v>
      </c>
      <c r="AR156" s="203" t="s">
        <v>183</v>
      </c>
      <c r="AT156" s="204" t="s">
        <v>79</v>
      </c>
      <c r="AU156" s="204" t="s">
        <v>88</v>
      </c>
      <c r="AY156" s="203" t="s">
        <v>147</v>
      </c>
      <c r="BK156" s="205">
        <f>SUM(BK157:BK158)</f>
        <v>0</v>
      </c>
    </row>
    <row r="157" spans="1:65" s="2" customFormat="1" ht="36">
      <c r="A157" s="34"/>
      <c r="B157" s="35"/>
      <c r="C157" s="208" t="s">
        <v>244</v>
      </c>
      <c r="D157" s="208" t="s">
        <v>149</v>
      </c>
      <c r="E157" s="209" t="s">
        <v>854</v>
      </c>
      <c r="F157" s="210" t="s">
        <v>855</v>
      </c>
      <c r="G157" s="211" t="s">
        <v>186</v>
      </c>
      <c r="H157" s="212">
        <v>25</v>
      </c>
      <c r="I157" s="213"/>
      <c r="J157" s="214">
        <f>ROUND(I157*H157,2)</f>
        <v>0</v>
      </c>
      <c r="K157" s="210" t="s">
        <v>1</v>
      </c>
      <c r="L157" s="37"/>
      <c r="M157" s="215" t="s">
        <v>1</v>
      </c>
      <c r="N157" s="216" t="s">
        <v>45</v>
      </c>
      <c r="O157" s="71"/>
      <c r="P157" s="217">
        <f>O157*H157</f>
        <v>0</v>
      </c>
      <c r="Q157" s="217">
        <v>0</v>
      </c>
      <c r="R157" s="217">
        <f>Q157*H157</f>
        <v>0</v>
      </c>
      <c r="S157" s="217">
        <v>0</v>
      </c>
      <c r="T157" s="218">
        <f>S157*H157</f>
        <v>0</v>
      </c>
      <c r="U157" s="34"/>
      <c r="V157" s="34"/>
      <c r="W157" s="34"/>
      <c r="X157" s="34"/>
      <c r="Y157" s="34"/>
      <c r="Z157" s="34"/>
      <c r="AA157" s="34"/>
      <c r="AB157" s="34"/>
      <c r="AC157" s="34"/>
      <c r="AD157" s="34"/>
      <c r="AE157" s="34"/>
      <c r="AR157" s="219" t="s">
        <v>856</v>
      </c>
      <c r="AT157" s="219" t="s">
        <v>149</v>
      </c>
      <c r="AU157" s="219" t="s">
        <v>90</v>
      </c>
      <c r="AY157" s="16" t="s">
        <v>147</v>
      </c>
      <c r="BE157" s="114">
        <f>IF(N157="základní",J157,0)</f>
        <v>0</v>
      </c>
      <c r="BF157" s="114">
        <f>IF(N157="snížená",J157,0)</f>
        <v>0</v>
      </c>
      <c r="BG157" s="114">
        <f>IF(N157="zákl. přenesená",J157,0)</f>
        <v>0</v>
      </c>
      <c r="BH157" s="114">
        <f>IF(N157="sníž. přenesená",J157,0)</f>
        <v>0</v>
      </c>
      <c r="BI157" s="114">
        <f>IF(N157="nulová",J157,0)</f>
        <v>0</v>
      </c>
      <c r="BJ157" s="16" t="s">
        <v>88</v>
      </c>
      <c r="BK157" s="114">
        <f>ROUND(I157*H157,2)</f>
        <v>0</v>
      </c>
      <c r="BL157" s="16" t="s">
        <v>856</v>
      </c>
      <c r="BM157" s="219" t="s">
        <v>857</v>
      </c>
    </row>
    <row r="158" spans="1:65" s="13" customFormat="1" ht="11.25">
      <c r="B158" s="224"/>
      <c r="C158" s="225"/>
      <c r="D158" s="220" t="s">
        <v>168</v>
      </c>
      <c r="E158" s="226" t="s">
        <v>1</v>
      </c>
      <c r="F158" s="227" t="s">
        <v>858</v>
      </c>
      <c r="G158" s="225"/>
      <c r="H158" s="228">
        <v>25</v>
      </c>
      <c r="I158" s="229"/>
      <c r="J158" s="225"/>
      <c r="K158" s="225"/>
      <c r="L158" s="230"/>
      <c r="M158" s="256"/>
      <c r="N158" s="257"/>
      <c r="O158" s="257"/>
      <c r="P158" s="257"/>
      <c r="Q158" s="257"/>
      <c r="R158" s="257"/>
      <c r="S158" s="257"/>
      <c r="T158" s="258"/>
      <c r="AT158" s="234" t="s">
        <v>168</v>
      </c>
      <c r="AU158" s="234" t="s">
        <v>90</v>
      </c>
      <c r="AV158" s="13" t="s">
        <v>90</v>
      </c>
      <c r="AW158" s="13" t="s">
        <v>36</v>
      </c>
      <c r="AX158" s="13" t="s">
        <v>88</v>
      </c>
      <c r="AY158" s="234" t="s">
        <v>147</v>
      </c>
    </row>
    <row r="159" spans="1:65" s="2" customFormat="1" ht="6.95" customHeight="1">
      <c r="A159" s="34"/>
      <c r="B159" s="54"/>
      <c r="C159" s="55"/>
      <c r="D159" s="55"/>
      <c r="E159" s="55"/>
      <c r="F159" s="55"/>
      <c r="G159" s="55"/>
      <c r="H159" s="55"/>
      <c r="I159" s="55"/>
      <c r="J159" s="55"/>
      <c r="K159" s="55"/>
      <c r="L159" s="37"/>
      <c r="M159" s="34"/>
      <c r="O159" s="34"/>
      <c r="P159" s="34"/>
      <c r="Q159" s="34"/>
      <c r="R159" s="34"/>
      <c r="S159" s="34"/>
      <c r="T159" s="34"/>
      <c r="U159" s="34"/>
      <c r="V159" s="34"/>
      <c r="W159" s="34"/>
      <c r="X159" s="34"/>
      <c r="Y159" s="34"/>
      <c r="Z159" s="34"/>
      <c r="AA159" s="34"/>
      <c r="AB159" s="34"/>
      <c r="AC159" s="34"/>
      <c r="AD159" s="34"/>
      <c r="AE159" s="34"/>
    </row>
  </sheetData>
  <sheetProtection algorithmName="SHA-512" hashValue="X/72twnFXRPtlhP+Kvhtc9UaNXuzX+BQDl1epYG5koauWmXzEQcvyzzEQz+wWWbwYUyH0HViL6vL2kPkOmbviw==" saltValue="hzNQnLQzpCh0x3gU8Na5Gi286vhGd1v7VeSO7/W1Zn8iMa0WjFY0IXu3tyvPS4KYPStC4s+i165VcMQs+/BahQ==" spinCount="100000" sheet="1" objects="1" scenarios="1" formatColumns="0" formatRows="0" autoFilter="0"/>
  <autoFilter ref="C132:K158"/>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8</vt:i4>
      </vt:variant>
    </vt:vector>
  </HeadingPairs>
  <TitlesOfParts>
    <vt:vector size="12" baseType="lpstr">
      <vt:lpstr>Rekapitulace stavby</vt:lpstr>
      <vt:lpstr>SO 100 - Chodník</vt:lpstr>
      <vt:lpstr>SO 401 - VO</vt:lpstr>
      <vt:lpstr>SO 900 - VRN</vt:lpstr>
      <vt:lpstr>'Rekapitulace stavby'!Názvy_tisku</vt:lpstr>
      <vt:lpstr>'SO 100 - Chodník'!Názvy_tisku</vt:lpstr>
      <vt:lpstr>'SO 401 - VO'!Názvy_tisku</vt:lpstr>
      <vt:lpstr>'SO 900 - VRN'!Názvy_tisku</vt:lpstr>
      <vt:lpstr>'Rekapitulace stavby'!Oblast_tisku</vt:lpstr>
      <vt:lpstr>'SO 100 - Chodník'!Oblast_tisku</vt:lpstr>
      <vt:lpstr>'SO 401 - VO'!Oblast_tisku</vt:lpstr>
      <vt:lpstr>'SO 900 - VRN'!Oblast_tisku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Sinpps7</dc:creator>
  <cp:lastModifiedBy>Zbyšek Čelikovský</cp:lastModifiedBy>
  <dcterms:created xsi:type="dcterms:W3CDTF">2021-03-19T11:50:54Z</dcterms:created>
  <dcterms:modified xsi:type="dcterms:W3CDTF">2021-04-13T12:27:56Z</dcterms:modified>
</cp:coreProperties>
</file>